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mc:AlternateContent xmlns:mc="http://schemas.openxmlformats.org/markup-compatibility/2006">
    <mc:Choice Requires="x15">
      <x15ac:absPath xmlns:x15ac="http://schemas.microsoft.com/office/spreadsheetml/2010/11/ac" url="https://d.docs.live.net/78f6aff907f8a219/Dokumente/INENSUS/Nigeria/NERC Tariff Tool/"/>
    </mc:Choice>
  </mc:AlternateContent>
  <xr:revisionPtr revIDLastSave="3" documentId="8_{F6175746-C378-4068-A5AE-8C266FD26E8B}" xr6:coauthVersionLast="45" xr6:coauthVersionMax="45" xr10:uidLastSave="{4DBA497B-001F-4121-B4D7-A1C08EF149EF}"/>
  <workbookProtection workbookAlgorithmName="SHA-512" workbookHashValue="djD1PY4pkMNZBlIW4QMa06f38LI4oX8xrB/BuD7aVgp0bTnDIEBEvhxYpiLSU/SEcDn1zLg7gKT9qX1q09Z/uQ==" workbookSaltValue="zrGkNN44IQMclDz2kz7LFw==" workbookSpinCount="100000" lockStructure="1"/>
  <bookViews>
    <workbookView xWindow="-108" yWindow="-108" windowWidth="23256" windowHeight="12576" activeTab="4" xr2:uid="{00000000-000D-0000-FFFF-FFFF00000000}"/>
  </bookViews>
  <sheets>
    <sheet name="Guide" sheetId="20" r:id="rId1"/>
    <sheet name="Insert_Finance" sheetId="4" r:id="rId2"/>
    <sheet name="Insert_Customers" sheetId="16" r:id="rId3"/>
    <sheet name="Insert_Operational Cost" sheetId="17" r:id="rId4"/>
    <sheet name="Insert_DisCos" sheetId="23" r:id="rId5"/>
    <sheet name="Insert_Asset_Definitions" sheetId="3" r:id="rId6"/>
    <sheet name="Insert_Assets" sheetId="18" r:id="rId7"/>
    <sheet name="Tariff Calc" sheetId="19" r:id="rId8"/>
    <sheet name="Graphs" sheetId="24" r:id="rId9"/>
  </sheets>
  <definedNames>
    <definedName name="_xlnm._FilterDatabase" localSheetId="6" hidden="1">Insert_Assets!#REF!</definedName>
    <definedName name="Financ_Y">Insert_Assets!$B$395:$B$414</definedName>
    <definedName name="List_Assets" localSheetId="4">Table_Def[Asset category]</definedName>
    <definedName name="List_Assets">Table_Def[Asset category]</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20" i="23" l="1"/>
  <c r="AM20" i="23"/>
  <c r="AK20" i="23"/>
  <c r="AI20" i="23"/>
  <c r="AG20" i="23"/>
  <c r="AE20" i="23"/>
  <c r="AC20" i="23"/>
  <c r="AA20" i="23"/>
  <c r="Y20" i="23"/>
  <c r="W20" i="23"/>
  <c r="U20" i="23"/>
  <c r="S20" i="23"/>
  <c r="Q20" i="23"/>
  <c r="O20" i="23"/>
  <c r="M20" i="23"/>
  <c r="K20" i="23"/>
  <c r="I20" i="23"/>
  <c r="G20" i="23"/>
  <c r="E20" i="23"/>
  <c r="C20" i="23"/>
  <c r="BF20" i="17" l="1"/>
  <c r="BD20" i="17"/>
  <c r="BB20" i="17"/>
  <c r="AZ20" i="17"/>
  <c r="AX20" i="17"/>
  <c r="AV20" i="17"/>
  <c r="AT20" i="17"/>
  <c r="AR20" i="17"/>
  <c r="AP20" i="17"/>
  <c r="AN20" i="17"/>
  <c r="AL20" i="17"/>
  <c r="AJ20" i="17"/>
  <c r="AH20" i="17"/>
  <c r="AF20" i="17"/>
  <c r="AD20" i="17"/>
  <c r="AB20" i="17"/>
  <c r="Z20" i="17"/>
  <c r="Y20" i="17"/>
  <c r="X20" i="17"/>
  <c r="W20" i="17"/>
  <c r="V20" i="17"/>
  <c r="T20" i="17"/>
  <c r="BF18" i="17"/>
  <c r="BD18" i="17"/>
  <c r="BB18" i="17"/>
  <c r="AZ18" i="17"/>
  <c r="AX18" i="17"/>
  <c r="AV18" i="17"/>
  <c r="AT18" i="17"/>
  <c r="AR18" i="17"/>
  <c r="AP18" i="17"/>
  <c r="AN18" i="17"/>
  <c r="AL18" i="17"/>
  <c r="AJ18" i="17"/>
  <c r="AH18" i="17"/>
  <c r="AF18" i="17"/>
  <c r="AD18" i="17"/>
  <c r="AB18" i="17"/>
  <c r="Z18" i="17"/>
  <c r="Y18" i="17"/>
  <c r="X18" i="17"/>
  <c r="W18" i="17"/>
  <c r="V18" i="17"/>
  <c r="T18" i="17"/>
  <c r="BF16" i="17"/>
  <c r="BD16" i="17"/>
  <c r="BB16" i="17"/>
  <c r="AZ16" i="17"/>
  <c r="AX16" i="17"/>
  <c r="AV16" i="17"/>
  <c r="AT16" i="17"/>
  <c r="AR16" i="17"/>
  <c r="AP16" i="17"/>
  <c r="AN16" i="17"/>
  <c r="AL16" i="17"/>
  <c r="AJ16" i="17"/>
  <c r="AH16" i="17"/>
  <c r="AF16" i="17"/>
  <c r="AD16" i="17"/>
  <c r="AB16" i="17"/>
  <c r="Z16" i="17"/>
  <c r="Y16" i="17"/>
  <c r="X16" i="17"/>
  <c r="W16" i="17"/>
  <c r="V16" i="17"/>
  <c r="T16" i="17"/>
  <c r="Y14" i="17"/>
  <c r="W14" i="17"/>
  <c r="BF12" i="17"/>
  <c r="BD12" i="17"/>
  <c r="BB12" i="17"/>
  <c r="AZ12" i="17"/>
  <c r="AX12" i="17"/>
  <c r="AV12" i="17"/>
  <c r="AT12" i="17"/>
  <c r="AR12" i="17"/>
  <c r="AP12" i="17"/>
  <c r="AN12" i="17"/>
  <c r="AL12" i="17"/>
  <c r="AJ12" i="17"/>
  <c r="AH12" i="17"/>
  <c r="AF12" i="17"/>
  <c r="AD12" i="17"/>
  <c r="AB12" i="17"/>
  <c r="Z12" i="17"/>
  <c r="X12" i="17"/>
  <c r="V12" i="17"/>
  <c r="CG223" i="18"/>
  <c r="CG221" i="18"/>
  <c r="CG216" i="18"/>
  <c r="CH216" i="18" s="1"/>
  <c r="CG214" i="18"/>
  <c r="CH214" i="18" s="1"/>
  <c r="CG209" i="18"/>
  <c r="CG212" i="18" s="1"/>
  <c r="CG207" i="18"/>
  <c r="CG202" i="18"/>
  <c r="CG205" i="18" s="1"/>
  <c r="CG200" i="18"/>
  <c r="CG195" i="18"/>
  <c r="CG198" i="18" s="1"/>
  <c r="CG193" i="18"/>
  <c r="CH193" i="18" s="1"/>
  <c r="CG188" i="18"/>
  <c r="CG186" i="18"/>
  <c r="CH221" i="18" l="1"/>
  <c r="CI221" i="18" s="1"/>
  <c r="CH207" i="18"/>
  <c r="CI207" i="18" s="1"/>
  <c r="CH195" i="18"/>
  <c r="CH198" i="18" s="1"/>
  <c r="CH223" i="18"/>
  <c r="CH226" i="18" s="1"/>
  <c r="CH209" i="18"/>
  <c r="CH212" i="18" s="1"/>
  <c r="CG226" i="18"/>
  <c r="CH219" i="18"/>
  <c r="CI216" i="18"/>
  <c r="CI214" i="18"/>
  <c r="CG219" i="18"/>
  <c r="CH200" i="18"/>
  <c r="CH202" i="18"/>
  <c r="CI193" i="18"/>
  <c r="CH188" i="18"/>
  <c r="CG191" i="18"/>
  <c r="CH186" i="18"/>
  <c r="CI223" i="18" l="1"/>
  <c r="CI226" i="18" s="1"/>
  <c r="CI209" i="18"/>
  <c r="CJ209" i="18" s="1"/>
  <c r="CI195" i="18"/>
  <c r="CJ195" i="18" s="1"/>
  <c r="CJ221" i="18"/>
  <c r="CI219" i="18"/>
  <c r="CJ216" i="18"/>
  <c r="CJ214" i="18"/>
  <c r="CJ207" i="18"/>
  <c r="CH205" i="18"/>
  <c r="CI202" i="18"/>
  <c r="CI200" i="18"/>
  <c r="CJ193" i="18"/>
  <c r="CI186" i="18"/>
  <c r="CI188" i="18"/>
  <c r="CH191" i="18"/>
  <c r="AN20" i="23"/>
  <c r="AL20" i="23"/>
  <c r="AO14" i="19"/>
  <c r="AJ20" i="23"/>
  <c r="AN14" i="19" s="1"/>
  <c r="AN18" i="19" s="1"/>
  <c r="AM14" i="19"/>
  <c r="AH20" i="23"/>
  <c r="AI14" i="19"/>
  <c r="AD20" i="23"/>
  <c r="AB20" i="23"/>
  <c r="AE14" i="19"/>
  <c r="Z20" i="23"/>
  <c r="X20" i="23"/>
  <c r="T20" i="23"/>
  <c r="W14" i="19"/>
  <c r="R20" i="23"/>
  <c r="U14" i="19"/>
  <c r="P20" i="23"/>
  <c r="S14" i="19"/>
  <c r="N20" i="23"/>
  <c r="AQ14" i="19"/>
  <c r="AI8" i="19"/>
  <c r="AG14" i="19"/>
  <c r="AC14" i="19"/>
  <c r="AA14" i="19"/>
  <c r="Y14" i="19"/>
  <c r="Y8" i="19"/>
  <c r="X14" i="19"/>
  <c r="X18" i="19" s="1"/>
  <c r="O14" i="19"/>
  <c r="J75" i="17"/>
  <c r="L75" i="17" s="1"/>
  <c r="N75" i="17" s="1"/>
  <c r="P75" i="17" s="1"/>
  <c r="R75" i="17" s="1"/>
  <c r="T75" i="17" s="1"/>
  <c r="V75" i="17" s="1"/>
  <c r="X75" i="17" s="1"/>
  <c r="Z75" i="17" s="1"/>
  <c r="AB75" i="17" s="1"/>
  <c r="AD75" i="17" s="1"/>
  <c r="AF75" i="17" s="1"/>
  <c r="AH75" i="17" s="1"/>
  <c r="AJ75" i="17" s="1"/>
  <c r="AL75" i="17" s="1"/>
  <c r="AN75" i="17" s="1"/>
  <c r="AP75" i="17" s="1"/>
  <c r="AR75" i="17" s="1"/>
  <c r="AT75" i="17" s="1"/>
  <c r="AV75" i="17" s="1"/>
  <c r="J73" i="17"/>
  <c r="L73" i="17" s="1"/>
  <c r="N73" i="17" s="1"/>
  <c r="P73" i="17" s="1"/>
  <c r="R73" i="17" s="1"/>
  <c r="T73" i="17" s="1"/>
  <c r="V73" i="17" s="1"/>
  <c r="X73" i="17" s="1"/>
  <c r="Z73" i="17" s="1"/>
  <c r="AB73" i="17" s="1"/>
  <c r="AD73" i="17" s="1"/>
  <c r="AF73" i="17" s="1"/>
  <c r="AH73" i="17" s="1"/>
  <c r="AJ73" i="17" s="1"/>
  <c r="AL73" i="17" s="1"/>
  <c r="AN73" i="17" s="1"/>
  <c r="AP73" i="17" s="1"/>
  <c r="AR73" i="17" s="1"/>
  <c r="AT73" i="17" s="1"/>
  <c r="AV73" i="17" s="1"/>
  <c r="J71" i="17"/>
  <c r="L71" i="17" s="1"/>
  <c r="N71" i="17" s="1"/>
  <c r="P71" i="17" s="1"/>
  <c r="R71" i="17" s="1"/>
  <c r="T71" i="17" s="1"/>
  <c r="V71" i="17" s="1"/>
  <c r="X71" i="17" s="1"/>
  <c r="Z71" i="17" s="1"/>
  <c r="AB71" i="17" s="1"/>
  <c r="AD71" i="17" s="1"/>
  <c r="AF71" i="17" s="1"/>
  <c r="AH71" i="17" s="1"/>
  <c r="AJ71" i="17" s="1"/>
  <c r="AL71" i="17" s="1"/>
  <c r="AN71" i="17" s="1"/>
  <c r="AP71" i="17" s="1"/>
  <c r="AR71" i="17" s="1"/>
  <c r="AT71" i="17" s="1"/>
  <c r="AV71" i="17" s="1"/>
  <c r="J69" i="17"/>
  <c r="L69" i="17" s="1"/>
  <c r="N69" i="17" s="1"/>
  <c r="P69" i="17" s="1"/>
  <c r="R69" i="17" s="1"/>
  <c r="T69" i="17" s="1"/>
  <c r="V69" i="17" s="1"/>
  <c r="X69" i="17" s="1"/>
  <c r="Z69" i="17" s="1"/>
  <c r="AB69" i="17" s="1"/>
  <c r="AD69" i="17" s="1"/>
  <c r="AF69" i="17" s="1"/>
  <c r="AH69" i="17" s="1"/>
  <c r="AJ69" i="17" s="1"/>
  <c r="AL69" i="17" s="1"/>
  <c r="AN69" i="17" s="1"/>
  <c r="AP69" i="17" s="1"/>
  <c r="AR69" i="17" s="1"/>
  <c r="AT69" i="17" s="1"/>
  <c r="AV69" i="17" s="1"/>
  <c r="J67" i="17"/>
  <c r="L67" i="17" s="1"/>
  <c r="N67" i="17" s="1"/>
  <c r="P67" i="17" s="1"/>
  <c r="R67" i="17" s="1"/>
  <c r="T67" i="17" s="1"/>
  <c r="V67" i="17" s="1"/>
  <c r="X67" i="17" s="1"/>
  <c r="Z67" i="17" s="1"/>
  <c r="AB67" i="17" s="1"/>
  <c r="AD67" i="17" s="1"/>
  <c r="AF67" i="17" s="1"/>
  <c r="AH67" i="17" s="1"/>
  <c r="AJ67" i="17" s="1"/>
  <c r="AL67" i="17" s="1"/>
  <c r="AN67" i="17" s="1"/>
  <c r="AP67" i="17" s="1"/>
  <c r="AR67" i="17" s="1"/>
  <c r="AT67" i="17" s="1"/>
  <c r="AV67" i="17" s="1"/>
  <c r="J65" i="17"/>
  <c r="L65" i="17" s="1"/>
  <c r="N65" i="17" s="1"/>
  <c r="P65" i="17" s="1"/>
  <c r="R65" i="17" s="1"/>
  <c r="T65" i="17" s="1"/>
  <c r="V65" i="17" s="1"/>
  <c r="X65" i="17" s="1"/>
  <c r="Z65" i="17" s="1"/>
  <c r="AB65" i="17" s="1"/>
  <c r="AD65" i="17" s="1"/>
  <c r="AF65" i="17" s="1"/>
  <c r="AH65" i="17" s="1"/>
  <c r="AJ65" i="17" s="1"/>
  <c r="AL65" i="17" s="1"/>
  <c r="AN65" i="17" s="1"/>
  <c r="AP65" i="17" s="1"/>
  <c r="AR65" i="17" s="1"/>
  <c r="AT65" i="17" s="1"/>
  <c r="AV65" i="17" s="1"/>
  <c r="J63" i="17"/>
  <c r="L63" i="17" s="1"/>
  <c r="N63" i="17" s="1"/>
  <c r="P63" i="17" s="1"/>
  <c r="R63" i="17" s="1"/>
  <c r="T63" i="17" s="1"/>
  <c r="V63" i="17" s="1"/>
  <c r="X63" i="17" s="1"/>
  <c r="Z63" i="17" s="1"/>
  <c r="AB63" i="17" s="1"/>
  <c r="AD63" i="17" s="1"/>
  <c r="AF63" i="17" s="1"/>
  <c r="AH63" i="17" s="1"/>
  <c r="AJ63" i="17" s="1"/>
  <c r="AL63" i="17" s="1"/>
  <c r="AN63" i="17" s="1"/>
  <c r="AP63" i="17" s="1"/>
  <c r="AR63" i="17" s="1"/>
  <c r="AT63" i="17" s="1"/>
  <c r="AV63" i="17" s="1"/>
  <c r="J61" i="17"/>
  <c r="L61" i="17" s="1"/>
  <c r="N61" i="17" s="1"/>
  <c r="P61" i="17" s="1"/>
  <c r="R61" i="17" s="1"/>
  <c r="T61" i="17" s="1"/>
  <c r="V61" i="17" s="1"/>
  <c r="X61" i="17" s="1"/>
  <c r="Z61" i="17" s="1"/>
  <c r="AB61" i="17" s="1"/>
  <c r="AD61" i="17" s="1"/>
  <c r="AF61" i="17" s="1"/>
  <c r="AH61" i="17" s="1"/>
  <c r="AJ61" i="17" s="1"/>
  <c r="AL61" i="17" s="1"/>
  <c r="AN61" i="17" s="1"/>
  <c r="AP61" i="17" s="1"/>
  <c r="AR61" i="17" s="1"/>
  <c r="AT61" i="17" s="1"/>
  <c r="AV61" i="17" s="1"/>
  <c r="J59" i="17"/>
  <c r="L59" i="17" s="1"/>
  <c r="N59" i="17" s="1"/>
  <c r="P59" i="17" s="1"/>
  <c r="R59" i="17" s="1"/>
  <c r="T59" i="17" s="1"/>
  <c r="V59" i="17" s="1"/>
  <c r="X59" i="17" s="1"/>
  <c r="Z59" i="17" s="1"/>
  <c r="AB59" i="17" s="1"/>
  <c r="AD59" i="17" s="1"/>
  <c r="AF59" i="17" s="1"/>
  <c r="AH59" i="17" s="1"/>
  <c r="AJ59" i="17" s="1"/>
  <c r="AL59" i="17" s="1"/>
  <c r="AN59" i="17" s="1"/>
  <c r="AP59" i="17" s="1"/>
  <c r="AR59" i="17" s="1"/>
  <c r="AT59" i="17" s="1"/>
  <c r="AV59" i="17" s="1"/>
  <c r="J57" i="17"/>
  <c r="L57" i="17" s="1"/>
  <c r="N57" i="17" s="1"/>
  <c r="P57" i="17" s="1"/>
  <c r="R57" i="17" s="1"/>
  <c r="T57" i="17" s="1"/>
  <c r="V57" i="17" s="1"/>
  <c r="X57" i="17" s="1"/>
  <c r="Z57" i="17" s="1"/>
  <c r="AB57" i="17" s="1"/>
  <c r="AD57" i="17" s="1"/>
  <c r="AF57" i="17" s="1"/>
  <c r="AH57" i="17" s="1"/>
  <c r="AJ57" i="17" s="1"/>
  <c r="AL57" i="17" s="1"/>
  <c r="AN57" i="17" s="1"/>
  <c r="AP57" i="17" s="1"/>
  <c r="AR57" i="17" s="1"/>
  <c r="AT57" i="17" s="1"/>
  <c r="AV57" i="17" s="1"/>
  <c r="L55" i="17"/>
  <c r="N55" i="17" s="1"/>
  <c r="P55" i="17" s="1"/>
  <c r="R55" i="17" s="1"/>
  <c r="T55" i="17" s="1"/>
  <c r="V55" i="17" s="1"/>
  <c r="X55" i="17" s="1"/>
  <c r="Z55" i="17" s="1"/>
  <c r="AB55" i="17" s="1"/>
  <c r="AD55" i="17" s="1"/>
  <c r="AF55" i="17" s="1"/>
  <c r="AH55" i="17" s="1"/>
  <c r="AJ55" i="17" s="1"/>
  <c r="AL55" i="17" s="1"/>
  <c r="AN55" i="17" s="1"/>
  <c r="AP55" i="17" s="1"/>
  <c r="AR55" i="17" s="1"/>
  <c r="AT55" i="17" s="1"/>
  <c r="AV55" i="17" s="1"/>
  <c r="J55" i="17"/>
  <c r="J53" i="17"/>
  <c r="L53" i="17" s="1"/>
  <c r="N53" i="17" s="1"/>
  <c r="P53" i="17" s="1"/>
  <c r="R53" i="17" s="1"/>
  <c r="T53" i="17" s="1"/>
  <c r="V53" i="17" s="1"/>
  <c r="X53" i="17" s="1"/>
  <c r="Z53" i="17" s="1"/>
  <c r="AB53" i="17" s="1"/>
  <c r="AD53" i="17" s="1"/>
  <c r="AF53" i="17" s="1"/>
  <c r="AH53" i="17" s="1"/>
  <c r="AJ53" i="17" s="1"/>
  <c r="AL53" i="17" s="1"/>
  <c r="AN53" i="17" s="1"/>
  <c r="AP53" i="17" s="1"/>
  <c r="AR53" i="17" s="1"/>
  <c r="AT53" i="17" s="1"/>
  <c r="AV53" i="17" s="1"/>
  <c r="J51" i="17"/>
  <c r="L51" i="17" s="1"/>
  <c r="N51" i="17" s="1"/>
  <c r="P51" i="17" s="1"/>
  <c r="R51" i="17" s="1"/>
  <c r="T51" i="17" s="1"/>
  <c r="V51" i="17" s="1"/>
  <c r="X51" i="17" s="1"/>
  <c r="Z51" i="17" s="1"/>
  <c r="AB51" i="17" s="1"/>
  <c r="AD51" i="17" s="1"/>
  <c r="AF51" i="17" s="1"/>
  <c r="AH51" i="17" s="1"/>
  <c r="AJ51" i="17" s="1"/>
  <c r="AL51" i="17" s="1"/>
  <c r="AN51" i="17" s="1"/>
  <c r="AP51" i="17" s="1"/>
  <c r="AR51" i="17" s="1"/>
  <c r="AT51" i="17" s="1"/>
  <c r="AV51" i="17" s="1"/>
  <c r="J49" i="17"/>
  <c r="L49" i="17" s="1"/>
  <c r="N49" i="17" s="1"/>
  <c r="P49" i="17" s="1"/>
  <c r="R49" i="17" s="1"/>
  <c r="T49" i="17" s="1"/>
  <c r="V49" i="17" s="1"/>
  <c r="X49" i="17" s="1"/>
  <c r="Z49" i="17" s="1"/>
  <c r="AB49" i="17" s="1"/>
  <c r="AD49" i="17" s="1"/>
  <c r="AF49" i="17" s="1"/>
  <c r="AH49" i="17" s="1"/>
  <c r="AJ49" i="17" s="1"/>
  <c r="AL49" i="17" s="1"/>
  <c r="AN49" i="17" s="1"/>
  <c r="AP49" i="17" s="1"/>
  <c r="AR49" i="17" s="1"/>
  <c r="AT49" i="17" s="1"/>
  <c r="AV49" i="17" s="1"/>
  <c r="J47" i="17"/>
  <c r="L47" i="17" s="1"/>
  <c r="N47" i="17" s="1"/>
  <c r="P47" i="17" s="1"/>
  <c r="R47" i="17" s="1"/>
  <c r="T47" i="17" s="1"/>
  <c r="V47" i="17" s="1"/>
  <c r="X47" i="17" s="1"/>
  <c r="Z47" i="17" s="1"/>
  <c r="AB47" i="17" s="1"/>
  <c r="AD47" i="17" s="1"/>
  <c r="AF47" i="17" s="1"/>
  <c r="AH47" i="17" s="1"/>
  <c r="AJ47" i="17" s="1"/>
  <c r="AL47" i="17" s="1"/>
  <c r="AN47" i="17" s="1"/>
  <c r="AP47" i="17" s="1"/>
  <c r="AR47" i="17" s="1"/>
  <c r="AT47" i="17" s="1"/>
  <c r="AV47" i="17" s="1"/>
  <c r="J45" i="17"/>
  <c r="L45" i="17" s="1"/>
  <c r="N45" i="17" s="1"/>
  <c r="P45" i="17" s="1"/>
  <c r="R45" i="17" s="1"/>
  <c r="T45" i="17" s="1"/>
  <c r="V45" i="17" s="1"/>
  <c r="X45" i="17" s="1"/>
  <c r="Z45" i="17" s="1"/>
  <c r="AB45" i="17" s="1"/>
  <c r="AD45" i="17" s="1"/>
  <c r="AF45" i="17" s="1"/>
  <c r="AH45" i="17" s="1"/>
  <c r="AJ45" i="17" s="1"/>
  <c r="AL45" i="17" s="1"/>
  <c r="AN45" i="17" s="1"/>
  <c r="AP45" i="17" s="1"/>
  <c r="AR45" i="17" s="1"/>
  <c r="AT45" i="17" s="1"/>
  <c r="AV45" i="17" s="1"/>
  <c r="J43" i="17"/>
  <c r="L43" i="17" s="1"/>
  <c r="N43" i="17" s="1"/>
  <c r="P43" i="17" s="1"/>
  <c r="R43" i="17" s="1"/>
  <c r="T43" i="17" s="1"/>
  <c r="V43" i="17" s="1"/>
  <c r="X43" i="17" s="1"/>
  <c r="Z43" i="17" s="1"/>
  <c r="AB43" i="17" s="1"/>
  <c r="AD43" i="17" s="1"/>
  <c r="AF43" i="17" s="1"/>
  <c r="AH43" i="17" s="1"/>
  <c r="AJ43" i="17" s="1"/>
  <c r="AL43" i="17" s="1"/>
  <c r="AN43" i="17" s="1"/>
  <c r="AP43" i="17" s="1"/>
  <c r="AR43" i="17" s="1"/>
  <c r="AT43" i="17" s="1"/>
  <c r="AV43" i="17" s="1"/>
  <c r="J41" i="17"/>
  <c r="L41" i="17" s="1"/>
  <c r="N41" i="17" s="1"/>
  <c r="P41" i="17" s="1"/>
  <c r="R41" i="17" s="1"/>
  <c r="T41" i="17" s="1"/>
  <c r="V41" i="17" s="1"/>
  <c r="X41" i="17" s="1"/>
  <c r="Z41" i="17" s="1"/>
  <c r="AB41" i="17" s="1"/>
  <c r="AD41" i="17" s="1"/>
  <c r="AF41" i="17" s="1"/>
  <c r="AH41" i="17" s="1"/>
  <c r="AJ41" i="17" s="1"/>
  <c r="AL41" i="17" s="1"/>
  <c r="AN41" i="17" s="1"/>
  <c r="AP41" i="17" s="1"/>
  <c r="AR41" i="17" s="1"/>
  <c r="AT41" i="17" s="1"/>
  <c r="AV41" i="17" s="1"/>
  <c r="J39" i="17"/>
  <c r="L39" i="17" s="1"/>
  <c r="N39" i="17" s="1"/>
  <c r="P39" i="17" s="1"/>
  <c r="R39" i="17" s="1"/>
  <c r="T39" i="17" s="1"/>
  <c r="V39" i="17" s="1"/>
  <c r="X39" i="17" s="1"/>
  <c r="Z39" i="17" s="1"/>
  <c r="AB39" i="17" s="1"/>
  <c r="AD39" i="17" s="1"/>
  <c r="AF39" i="17" s="1"/>
  <c r="AH39" i="17" s="1"/>
  <c r="AJ39" i="17" s="1"/>
  <c r="AL39" i="17" s="1"/>
  <c r="AN39" i="17" s="1"/>
  <c r="AP39" i="17" s="1"/>
  <c r="AR39" i="17" s="1"/>
  <c r="AT39" i="17" s="1"/>
  <c r="AV39" i="17" s="1"/>
  <c r="J37" i="17"/>
  <c r="L37" i="17" s="1"/>
  <c r="N37" i="17" s="1"/>
  <c r="P37" i="17" s="1"/>
  <c r="R37" i="17" s="1"/>
  <c r="T37" i="17" s="1"/>
  <c r="V37" i="17" s="1"/>
  <c r="X37" i="17" s="1"/>
  <c r="Z37" i="17" s="1"/>
  <c r="AB37" i="17" s="1"/>
  <c r="AD37" i="17" s="1"/>
  <c r="AF37" i="17" s="1"/>
  <c r="AH37" i="17" s="1"/>
  <c r="AJ37" i="17" s="1"/>
  <c r="AL37" i="17" s="1"/>
  <c r="AN37" i="17" s="1"/>
  <c r="AP37" i="17" s="1"/>
  <c r="AR37" i="17" s="1"/>
  <c r="AT37" i="17" s="1"/>
  <c r="AV37" i="17" s="1"/>
  <c r="J35" i="17"/>
  <c r="L35" i="17" s="1"/>
  <c r="N35" i="17" s="1"/>
  <c r="P35" i="17" s="1"/>
  <c r="R35" i="17" s="1"/>
  <c r="T35" i="17" s="1"/>
  <c r="V35" i="17" s="1"/>
  <c r="X35" i="17" s="1"/>
  <c r="Z35" i="17" s="1"/>
  <c r="AB35" i="17" s="1"/>
  <c r="AD35" i="17" s="1"/>
  <c r="AF35" i="17" s="1"/>
  <c r="AH35" i="17" s="1"/>
  <c r="AJ35" i="17" s="1"/>
  <c r="AL35" i="17" s="1"/>
  <c r="AN35" i="17" s="1"/>
  <c r="AP35" i="17" s="1"/>
  <c r="AR35" i="17" s="1"/>
  <c r="AT35" i="17" s="1"/>
  <c r="AV35" i="17" s="1"/>
  <c r="J33" i="17"/>
  <c r="L33" i="17" s="1"/>
  <c r="N33" i="17" s="1"/>
  <c r="P33" i="17" s="1"/>
  <c r="R33" i="17" s="1"/>
  <c r="T33" i="17" s="1"/>
  <c r="V33" i="17" s="1"/>
  <c r="X33" i="17" s="1"/>
  <c r="Z33" i="17" s="1"/>
  <c r="AB33" i="17" s="1"/>
  <c r="AD33" i="17" s="1"/>
  <c r="AF33" i="17" s="1"/>
  <c r="AH33" i="17" s="1"/>
  <c r="AJ33" i="17" s="1"/>
  <c r="AL33" i="17" s="1"/>
  <c r="AN33" i="17" s="1"/>
  <c r="AP33" i="17" s="1"/>
  <c r="AR33" i="17" s="1"/>
  <c r="AT33" i="17" s="1"/>
  <c r="AV33" i="17" s="1"/>
  <c r="J31" i="17"/>
  <c r="L31" i="17" s="1"/>
  <c r="N31" i="17" s="1"/>
  <c r="P31" i="17" s="1"/>
  <c r="R31" i="17" s="1"/>
  <c r="T31" i="17" s="1"/>
  <c r="V31" i="17" s="1"/>
  <c r="X31" i="17" s="1"/>
  <c r="Z31" i="17" s="1"/>
  <c r="AB31" i="17" s="1"/>
  <c r="AD31" i="17" s="1"/>
  <c r="AF31" i="17" s="1"/>
  <c r="AH31" i="17" s="1"/>
  <c r="AJ31" i="17" s="1"/>
  <c r="AL31" i="17" s="1"/>
  <c r="AN31" i="17" s="1"/>
  <c r="AP31" i="17" s="1"/>
  <c r="AR31" i="17" s="1"/>
  <c r="AT31" i="17" s="1"/>
  <c r="AV31" i="17" s="1"/>
  <c r="J29" i="17"/>
  <c r="L29" i="17" s="1"/>
  <c r="N29" i="17" s="1"/>
  <c r="P29" i="17" s="1"/>
  <c r="R29" i="17" s="1"/>
  <c r="T29" i="17" s="1"/>
  <c r="V29" i="17" s="1"/>
  <c r="X29" i="17" s="1"/>
  <c r="Z29" i="17" s="1"/>
  <c r="AB29" i="17" s="1"/>
  <c r="AD29" i="17" s="1"/>
  <c r="AF29" i="17" s="1"/>
  <c r="AH29" i="17" s="1"/>
  <c r="AJ29" i="17" s="1"/>
  <c r="AL29" i="17" s="1"/>
  <c r="AN29" i="17" s="1"/>
  <c r="AP29" i="17" s="1"/>
  <c r="AR29" i="17" s="1"/>
  <c r="AT29" i="17" s="1"/>
  <c r="AV29" i="17" s="1"/>
  <c r="J27" i="17"/>
  <c r="L27" i="17" s="1"/>
  <c r="N27" i="17" s="1"/>
  <c r="P27" i="17" s="1"/>
  <c r="R27" i="17" s="1"/>
  <c r="T27" i="17" s="1"/>
  <c r="V27" i="17" s="1"/>
  <c r="X27" i="17" s="1"/>
  <c r="Z27" i="17" s="1"/>
  <c r="AB27" i="17" s="1"/>
  <c r="AD27" i="17" s="1"/>
  <c r="AF27" i="17" s="1"/>
  <c r="AH27" i="17" s="1"/>
  <c r="AJ27" i="17" s="1"/>
  <c r="AL27" i="17" s="1"/>
  <c r="AN27" i="17" s="1"/>
  <c r="AP27" i="17" s="1"/>
  <c r="AR27" i="17" s="1"/>
  <c r="AT27" i="17" s="1"/>
  <c r="AV27" i="17" s="1"/>
  <c r="CG385" i="18"/>
  <c r="CG378" i="18"/>
  <c r="CG371" i="18"/>
  <c r="CG364" i="18"/>
  <c r="CG356" i="18"/>
  <c r="CG349" i="18"/>
  <c r="CG342" i="18"/>
  <c r="CG335" i="18"/>
  <c r="CG328" i="18"/>
  <c r="CG321" i="18"/>
  <c r="CG314" i="18"/>
  <c r="CG307" i="18"/>
  <c r="CG300" i="18"/>
  <c r="CG251" i="18"/>
  <c r="CG164" i="18"/>
  <c r="CG157" i="18"/>
  <c r="CG150" i="18"/>
  <c r="CG143" i="18"/>
  <c r="CG136" i="18"/>
  <c r="CG129" i="18"/>
  <c r="CG122" i="18"/>
  <c r="CG58" i="18"/>
  <c r="CG51" i="18"/>
  <c r="CG44" i="18"/>
  <c r="CG30" i="18"/>
  <c r="CJ223" i="18" l="1"/>
  <c r="CJ226" i="18" s="1"/>
  <c r="CI198" i="18"/>
  <c r="CI212" i="18"/>
  <c r="CK221" i="18"/>
  <c r="CK214" i="18"/>
  <c r="CJ219" i="18"/>
  <c r="CK216" i="18"/>
  <c r="CK207" i="18"/>
  <c r="CJ212" i="18"/>
  <c r="CK209" i="18"/>
  <c r="CJ200" i="18"/>
  <c r="CI205" i="18"/>
  <c r="CJ202" i="18"/>
  <c r="CK193" i="18"/>
  <c r="CJ198" i="18"/>
  <c r="CK195" i="18"/>
  <c r="CJ188" i="18"/>
  <c r="CI191" i="18"/>
  <c r="CJ186" i="18"/>
  <c r="AK14" i="19"/>
  <c r="Q14" i="19"/>
  <c r="AU14" i="19" s="1"/>
  <c r="CK223" i="18" l="1"/>
  <c r="CL223" i="18" s="1"/>
  <c r="CL221" i="18"/>
  <c r="CL216" i="18"/>
  <c r="CK219" i="18"/>
  <c r="CL214" i="18"/>
  <c r="CL207" i="18"/>
  <c r="CL209" i="18"/>
  <c r="CK212" i="18"/>
  <c r="CJ205" i="18"/>
  <c r="CK202" i="18"/>
  <c r="CK200" i="18"/>
  <c r="CL195" i="18"/>
  <c r="CK198" i="18"/>
  <c r="CL193" i="18"/>
  <c r="CK186" i="18"/>
  <c r="CJ191" i="18"/>
  <c r="CK188" i="18"/>
  <c r="CK226" i="18" l="1"/>
  <c r="CM223" i="18"/>
  <c r="CL226" i="18"/>
  <c r="CM221" i="18"/>
  <c r="CM214" i="18"/>
  <c r="CM216" i="18"/>
  <c r="CL219" i="18"/>
  <c r="CM209" i="18"/>
  <c r="CL212" i="18"/>
  <c r="CM207" i="18"/>
  <c r="CL200" i="18"/>
  <c r="CL202" i="18"/>
  <c r="CK205" i="18"/>
  <c r="CM193" i="18"/>
  <c r="CM195" i="18"/>
  <c r="CL198" i="18"/>
  <c r="CL188" i="18"/>
  <c r="CK191" i="18"/>
  <c r="CL186" i="18"/>
  <c r="CN221" i="18" l="1"/>
  <c r="CN223" i="18"/>
  <c r="CM226" i="18"/>
  <c r="CN214" i="18"/>
  <c r="CN216" i="18"/>
  <c r="CM219" i="18"/>
  <c r="CN207" i="18"/>
  <c r="CN209" i="18"/>
  <c r="CM212" i="18"/>
  <c r="CM202" i="18"/>
  <c r="CL205" i="18"/>
  <c r="CM200" i="18"/>
  <c r="CN195" i="18"/>
  <c r="CM198" i="18"/>
  <c r="CN193" i="18"/>
  <c r="CM186" i="18"/>
  <c r="CM188" i="18"/>
  <c r="CL191" i="18"/>
  <c r="CN226" i="18" l="1"/>
  <c r="CO223" i="18"/>
  <c r="CO221" i="18"/>
  <c r="CO214" i="18"/>
  <c r="CO216" i="18"/>
  <c r="CN219" i="18"/>
  <c r="CN212" i="18"/>
  <c r="CO209" i="18"/>
  <c r="CO207" i="18"/>
  <c r="CN202" i="18"/>
  <c r="CM205" i="18"/>
  <c r="CN200" i="18"/>
  <c r="CO193" i="18"/>
  <c r="CN198" i="18"/>
  <c r="CO195" i="18"/>
  <c r="CN188" i="18"/>
  <c r="CM191" i="18"/>
  <c r="CN186" i="18"/>
  <c r="CP221" i="18" l="1"/>
  <c r="CO226" i="18"/>
  <c r="CP223" i="18"/>
  <c r="CP216" i="18"/>
  <c r="CO219" i="18"/>
  <c r="CP214" i="18"/>
  <c r="CP207" i="18"/>
  <c r="CO212" i="18"/>
  <c r="CP209" i="18"/>
  <c r="CO200" i="18"/>
  <c r="CN205" i="18"/>
  <c r="CO202" i="18"/>
  <c r="CO198" i="18"/>
  <c r="CP195" i="18"/>
  <c r="CP193" i="18"/>
  <c r="CO186" i="18"/>
  <c r="CO188" i="18"/>
  <c r="CN191" i="18"/>
  <c r="CP226" i="18" l="1"/>
  <c r="CQ223" i="18"/>
  <c r="CQ221" i="18"/>
  <c r="CQ214" i="18"/>
  <c r="CP219" i="18"/>
  <c r="CQ216" i="18"/>
  <c r="CP212" i="18"/>
  <c r="CQ209" i="18"/>
  <c r="CQ207" i="18"/>
  <c r="CO205" i="18"/>
  <c r="CP202" i="18"/>
  <c r="CP200" i="18"/>
  <c r="CQ193" i="18"/>
  <c r="CP198" i="18"/>
  <c r="CQ195" i="18"/>
  <c r="CP188" i="18"/>
  <c r="CO191" i="18"/>
  <c r="CP186" i="18"/>
  <c r="CR221" i="18" l="1"/>
  <c r="CQ226" i="18"/>
  <c r="CR223" i="18"/>
  <c r="CQ219" i="18"/>
  <c r="CR216" i="18"/>
  <c r="CR214" i="18"/>
  <c r="CR207" i="18"/>
  <c r="CQ212" i="18"/>
  <c r="CR209" i="18"/>
  <c r="CQ200" i="18"/>
  <c r="CP205" i="18"/>
  <c r="CQ202" i="18"/>
  <c r="CQ198" i="18"/>
  <c r="CR195" i="18"/>
  <c r="CR193" i="18"/>
  <c r="CQ186" i="18"/>
  <c r="CP191" i="18"/>
  <c r="CQ188" i="18"/>
  <c r="CR226" i="18" l="1"/>
  <c r="CS223" i="18"/>
  <c r="CS221" i="18"/>
  <c r="CS214" i="18"/>
  <c r="CR219" i="18"/>
  <c r="CS216" i="18"/>
  <c r="CR212" i="18"/>
  <c r="CS209" i="18"/>
  <c r="CS207" i="18"/>
  <c r="CQ205" i="18"/>
  <c r="CR202" i="18"/>
  <c r="CR200" i="18"/>
  <c r="CS193" i="18"/>
  <c r="CR198" i="18"/>
  <c r="CS195" i="18"/>
  <c r="CQ191" i="18"/>
  <c r="CR188" i="18"/>
  <c r="CR186" i="18"/>
  <c r="CT221" i="18" l="1"/>
  <c r="CT223" i="18"/>
  <c r="CS226" i="18"/>
  <c r="CS219" i="18"/>
  <c r="CT216" i="18"/>
  <c r="CT214" i="18"/>
  <c r="CT207" i="18"/>
  <c r="CT209" i="18"/>
  <c r="CS212" i="18"/>
  <c r="CS200" i="18"/>
  <c r="CR205" i="18"/>
  <c r="CS202" i="18"/>
  <c r="CT195" i="18"/>
  <c r="CS198" i="18"/>
  <c r="CT193" i="18"/>
  <c r="CS186" i="18"/>
  <c r="CR191" i="18"/>
  <c r="CS188" i="18"/>
  <c r="CU223" i="18" l="1"/>
  <c r="CT226" i="18"/>
  <c r="CU221" i="18"/>
  <c r="CU214" i="18"/>
  <c r="CU216" i="18"/>
  <c r="CT219" i="18"/>
  <c r="CU209" i="18"/>
  <c r="CT212" i="18"/>
  <c r="CU207" i="18"/>
  <c r="CT202" i="18"/>
  <c r="CS205" i="18"/>
  <c r="CT200" i="18"/>
  <c r="CU193" i="18"/>
  <c r="CU195" i="18"/>
  <c r="CT198" i="18"/>
  <c r="CT188" i="18"/>
  <c r="CS191" i="18"/>
  <c r="CT186" i="18"/>
  <c r="CV221" i="18" l="1"/>
  <c r="CV223" i="18"/>
  <c r="CU226" i="18"/>
  <c r="CV216" i="18"/>
  <c r="CU219" i="18"/>
  <c r="CV214" i="18"/>
  <c r="CV207" i="18"/>
  <c r="CV209" i="18"/>
  <c r="CU212" i="18"/>
  <c r="CU200" i="18"/>
  <c r="CU202" i="18"/>
  <c r="CT205" i="18"/>
  <c r="CV195" i="18"/>
  <c r="CU198" i="18"/>
  <c r="CV193" i="18"/>
  <c r="CU186" i="18"/>
  <c r="CT191" i="18"/>
  <c r="CU188" i="18"/>
  <c r="CV226" i="18" l="1"/>
  <c r="CW223" i="18"/>
  <c r="CW221" i="18"/>
  <c r="CW214" i="18"/>
  <c r="CW216" i="18"/>
  <c r="CV219" i="18"/>
  <c r="CV212" i="18"/>
  <c r="CW209" i="18"/>
  <c r="CW207" i="18"/>
  <c r="CV202" i="18"/>
  <c r="CU205" i="18"/>
  <c r="CV200" i="18"/>
  <c r="CW193" i="18"/>
  <c r="CV198" i="18"/>
  <c r="CW195" i="18"/>
  <c r="CV188" i="18"/>
  <c r="CU191" i="18"/>
  <c r="CV186" i="18"/>
  <c r="CX221" i="18" l="1"/>
  <c r="CW226" i="18"/>
  <c r="CX223" i="18"/>
  <c r="CW219" i="18"/>
  <c r="CX216" i="18"/>
  <c r="CX214" i="18"/>
  <c r="CX207" i="18"/>
  <c r="CW212" i="18"/>
  <c r="CX209" i="18"/>
  <c r="CW200" i="18"/>
  <c r="CV205" i="18"/>
  <c r="CW202" i="18"/>
  <c r="CX195" i="18"/>
  <c r="CW198" i="18"/>
  <c r="CX193" i="18"/>
  <c r="CW186" i="18"/>
  <c r="CV191" i="18"/>
  <c r="CW188" i="18"/>
  <c r="CX226" i="18" l="1"/>
  <c r="CY223" i="18"/>
  <c r="CY221" i="18"/>
  <c r="CY214" i="18"/>
  <c r="CX219" i="18"/>
  <c r="CY216" i="18"/>
  <c r="CX212" i="18"/>
  <c r="CY209" i="18"/>
  <c r="CY207" i="18"/>
  <c r="CW205" i="18"/>
  <c r="CX202" i="18"/>
  <c r="CX200" i="18"/>
  <c r="CY193" i="18"/>
  <c r="CX198" i="18"/>
  <c r="CY195" i="18"/>
  <c r="CX188" i="18"/>
  <c r="CW191" i="18"/>
  <c r="CX186" i="18"/>
  <c r="CZ221" i="18" l="1"/>
  <c r="CY226" i="18"/>
  <c r="CZ223" i="18"/>
  <c r="CY219" i="18"/>
  <c r="CZ216" i="18"/>
  <c r="CZ214" i="18"/>
  <c r="CZ207" i="18"/>
  <c r="CY212" i="18"/>
  <c r="CZ209" i="18"/>
  <c r="CY200" i="18"/>
  <c r="CX205" i="18"/>
  <c r="CY202" i="18"/>
  <c r="CY198" i="18"/>
  <c r="CZ195" i="18"/>
  <c r="CZ193" i="18"/>
  <c r="CY186" i="18"/>
  <c r="CY188" i="18"/>
  <c r="CX191" i="18"/>
  <c r="CZ226" i="18" l="1"/>
  <c r="CZ219" i="18"/>
  <c r="CZ212" i="18"/>
  <c r="CY205" i="18"/>
  <c r="CZ202" i="18"/>
  <c r="CZ200" i="18"/>
  <c r="CZ198" i="18"/>
  <c r="CY191" i="18"/>
  <c r="CZ188" i="18"/>
  <c r="CZ186" i="18"/>
  <c r="CZ205" i="18" l="1"/>
  <c r="CZ191" i="18"/>
  <c r="F66" i="19" l="1"/>
  <c r="F68" i="19"/>
  <c r="F70" i="19"/>
  <c r="F72" i="19"/>
  <c r="J72" i="19"/>
  <c r="X72" i="19" s="1"/>
  <c r="F74" i="19"/>
  <c r="F76" i="19"/>
  <c r="S65" i="19"/>
  <c r="U65" i="19" s="1"/>
  <c r="W65" i="19" s="1"/>
  <c r="Y65" i="19" s="1"/>
  <c r="Q65" i="19"/>
  <c r="E65" i="19"/>
  <c r="G65" i="19" s="1"/>
  <c r="I65" i="19" s="1"/>
  <c r="K65" i="19" s="1"/>
  <c r="C65" i="19"/>
  <c r="B68" i="19"/>
  <c r="B70" i="19"/>
  <c r="B72" i="19"/>
  <c r="B74" i="19"/>
  <c r="B76" i="19"/>
  <c r="B66" i="19"/>
  <c r="AD62" i="19"/>
  <c r="AC50" i="19"/>
  <c r="AE50" i="19" s="1"/>
  <c r="AG50" i="19" s="1"/>
  <c r="AI50" i="19" s="1"/>
  <c r="AA50" i="19"/>
  <c r="S50" i="19"/>
  <c r="U50" i="19" s="1"/>
  <c r="W50" i="19" s="1"/>
  <c r="Y50" i="19" s="1"/>
  <c r="Q50" i="19"/>
  <c r="B53" i="19"/>
  <c r="B55" i="19"/>
  <c r="B57" i="19"/>
  <c r="B59" i="19"/>
  <c r="B61" i="19"/>
  <c r="B51" i="19"/>
  <c r="E50" i="19"/>
  <c r="G50" i="19" s="1"/>
  <c r="I50" i="19" s="1"/>
  <c r="K50" i="19" s="1"/>
  <c r="C50" i="19"/>
  <c r="C27" i="19"/>
  <c r="E27" i="19"/>
  <c r="G27" i="19" s="1"/>
  <c r="I27" i="19" s="1"/>
  <c r="K27" i="19" s="1"/>
  <c r="S29" i="19"/>
  <c r="U29" i="19" s="1"/>
  <c r="W29" i="19" s="1"/>
  <c r="Y29" i="19" s="1"/>
  <c r="Q29" i="19"/>
  <c r="D34" i="19"/>
  <c r="E20" i="19"/>
  <c r="G20" i="19" s="1"/>
  <c r="I20" i="19" s="1"/>
  <c r="K20" i="19" s="1"/>
  <c r="O20" i="19" s="1"/>
  <c r="Q20" i="19" s="1"/>
  <c r="S20" i="19" s="1"/>
  <c r="U20" i="19" s="1"/>
  <c r="W20" i="19" s="1"/>
  <c r="Y20" i="19" s="1"/>
  <c r="AA20" i="19" s="1"/>
  <c r="AC20" i="19" s="1"/>
  <c r="AE20" i="19" s="1"/>
  <c r="AG20" i="19" s="1"/>
  <c r="AI20" i="19" s="1"/>
  <c r="AK20" i="19" s="1"/>
  <c r="AM20" i="19" s="1"/>
  <c r="AO20" i="19" s="1"/>
  <c r="AQ20" i="19" s="1"/>
  <c r="C20" i="19"/>
  <c r="D18" i="19"/>
  <c r="W17" i="18"/>
  <c r="T17" i="18"/>
  <c r="E4" i="19"/>
  <c r="G4" i="19" s="1"/>
  <c r="I4" i="19" s="1"/>
  <c r="K4" i="19" s="1"/>
  <c r="O4" i="19" s="1"/>
  <c r="Q4" i="19" s="1"/>
  <c r="S4" i="19" s="1"/>
  <c r="U4" i="19" s="1"/>
  <c r="W4" i="19" s="1"/>
  <c r="Y4" i="19" s="1"/>
  <c r="AA4" i="19" s="1"/>
  <c r="AC4" i="19" s="1"/>
  <c r="AE4" i="19" s="1"/>
  <c r="AG4" i="19" s="1"/>
  <c r="AI4" i="19" s="1"/>
  <c r="AK4" i="19" s="1"/>
  <c r="AM4" i="19" s="1"/>
  <c r="AO4" i="19" s="1"/>
  <c r="AQ4" i="19" s="1"/>
  <c r="D20" i="23"/>
  <c r="E14" i="19"/>
  <c r="F20" i="23"/>
  <c r="F14" i="19" s="1"/>
  <c r="F18" i="19" s="1"/>
  <c r="G14" i="19"/>
  <c r="H20" i="23"/>
  <c r="I14" i="19"/>
  <c r="J20" i="23"/>
  <c r="J14" i="19" s="1"/>
  <c r="J18" i="19" s="1"/>
  <c r="K14" i="19"/>
  <c r="F26" i="23"/>
  <c r="D26" i="23"/>
  <c r="E6" i="23"/>
  <c r="G6" i="23" s="1"/>
  <c r="I6" i="23" s="1"/>
  <c r="K6" i="23" s="1"/>
  <c r="M6" i="23" s="1"/>
  <c r="O6" i="23" s="1"/>
  <c r="Q6" i="23" s="1"/>
  <c r="S6" i="23" s="1"/>
  <c r="U6" i="23" s="1"/>
  <c r="W6" i="23" s="1"/>
  <c r="Y6" i="23" s="1"/>
  <c r="AA6" i="23" s="1"/>
  <c r="AC6" i="23" s="1"/>
  <c r="AE6" i="23" s="1"/>
  <c r="AG6" i="23" s="1"/>
  <c r="AI6" i="23" s="1"/>
  <c r="AK6" i="23" s="1"/>
  <c r="AM6" i="23" s="1"/>
  <c r="AO6" i="23" s="1"/>
  <c r="F4" i="17"/>
  <c r="H4" i="17" s="1"/>
  <c r="J4" i="17" s="1"/>
  <c r="L4" i="17" s="1"/>
  <c r="N4" i="17" s="1"/>
  <c r="L24" i="17"/>
  <c r="N24" i="17" s="1"/>
  <c r="P24" i="17" s="1"/>
  <c r="R24" i="17" s="1"/>
  <c r="W12" i="17"/>
  <c r="Y12" i="17"/>
  <c r="V11" i="17"/>
  <c r="X11" i="17" s="1"/>
  <c r="Z11" i="17" s="1"/>
  <c r="J11" i="17"/>
  <c r="L11" i="17" s="1"/>
  <c r="N11" i="17" s="1"/>
  <c r="P11" i="17" s="1"/>
  <c r="T12" i="17"/>
  <c r="W42" i="16"/>
  <c r="W43" i="16"/>
  <c r="Y43" i="16"/>
  <c r="W44" i="16"/>
  <c r="W45" i="16"/>
  <c r="Y45" i="16"/>
  <c r="W46" i="16"/>
  <c r="W47" i="16"/>
  <c r="Y47" i="16"/>
  <c r="W48" i="16"/>
  <c r="Y49" i="16"/>
  <c r="W50" i="16"/>
  <c r="Y51" i="16"/>
  <c r="W52" i="16"/>
  <c r="T52" i="16"/>
  <c r="T50" i="16"/>
  <c r="T48" i="16"/>
  <c r="B46" i="16"/>
  <c r="B48" i="16"/>
  <c r="B50" i="16"/>
  <c r="B52" i="16"/>
  <c r="B44" i="16"/>
  <c r="B42" i="16"/>
  <c r="O42" i="16"/>
  <c r="O43" i="16"/>
  <c r="Q43" i="16"/>
  <c r="O44" i="16"/>
  <c r="O45" i="16"/>
  <c r="Q45" i="16"/>
  <c r="AG45" i="16" s="1"/>
  <c r="O46" i="16"/>
  <c r="O47" i="16"/>
  <c r="Q47" i="16"/>
  <c r="O48" i="16"/>
  <c r="O50" i="16"/>
  <c r="O52" i="16"/>
  <c r="N50" i="16"/>
  <c r="L52" i="16"/>
  <c r="L50" i="16"/>
  <c r="L48" i="16"/>
  <c r="M38" i="16"/>
  <c r="O27" i="16"/>
  <c r="Q27" i="16" s="1"/>
  <c r="J66" i="19" s="1"/>
  <c r="X66" i="19" s="1"/>
  <c r="O29" i="16"/>
  <c r="Q29" i="16" s="1"/>
  <c r="J68" i="19" s="1"/>
  <c r="X68" i="19" s="1"/>
  <c r="O31" i="16"/>
  <c r="Q31" i="16" s="1"/>
  <c r="J70" i="19" s="1"/>
  <c r="X70" i="19" s="1"/>
  <c r="O33" i="16"/>
  <c r="Q33" i="16" s="1"/>
  <c r="O35" i="16"/>
  <c r="Q35" i="16" s="1"/>
  <c r="J74" i="19" s="1"/>
  <c r="X74" i="19" s="1"/>
  <c r="O37" i="16"/>
  <c r="Q37" i="16" s="1"/>
  <c r="J76" i="19" s="1"/>
  <c r="X76" i="19" s="1"/>
  <c r="L37" i="16"/>
  <c r="N52" i="16" s="1"/>
  <c r="L35" i="16"/>
  <c r="N35" i="16" s="1"/>
  <c r="X50" i="16" s="1"/>
  <c r="L33" i="16"/>
  <c r="N48" i="16" s="1"/>
  <c r="L31" i="16"/>
  <c r="N31" i="16" s="1"/>
  <c r="P31" i="16" s="1"/>
  <c r="R31" i="16" s="1"/>
  <c r="L29" i="16"/>
  <c r="N29" i="16" s="1"/>
  <c r="L27" i="16"/>
  <c r="N27" i="16" s="1"/>
  <c r="P27" i="16" s="1"/>
  <c r="G26" i="16"/>
  <c r="I26" i="16"/>
  <c r="AC43" i="16"/>
  <c r="AC44" i="16"/>
  <c r="AC45" i="16"/>
  <c r="AC46" i="16"/>
  <c r="AC47" i="16"/>
  <c r="AC48" i="16"/>
  <c r="AC50" i="16"/>
  <c r="AC52" i="16"/>
  <c r="AC42" i="16"/>
  <c r="M53" i="16"/>
  <c r="S53" i="16"/>
  <c r="U53" i="16"/>
  <c r="AA53" i="16"/>
  <c r="U41" i="16"/>
  <c r="W41" i="16"/>
  <c r="Y41" i="16"/>
  <c r="M41" i="16"/>
  <c r="O41" i="16"/>
  <c r="O26" i="16" s="1"/>
  <c r="Q41" i="16"/>
  <c r="Q26" i="16" s="1"/>
  <c r="AC41" i="16"/>
  <c r="AE41" i="16"/>
  <c r="AG41" i="16"/>
  <c r="B37" i="16"/>
  <c r="B35" i="16"/>
  <c r="B33" i="16"/>
  <c r="B31" i="16"/>
  <c r="B29" i="16"/>
  <c r="B27" i="16"/>
  <c r="D41" i="16"/>
  <c r="F41" i="16" s="1"/>
  <c r="H41" i="16" s="1"/>
  <c r="J41" i="16" s="1"/>
  <c r="AH41" i="16" s="1"/>
  <c r="AB11" i="17" l="1"/>
  <c r="T24" i="17"/>
  <c r="V24" i="17" s="1"/>
  <c r="X24" i="17" s="1"/>
  <c r="Z24" i="17" s="1"/>
  <c r="AB24" i="17" s="1"/>
  <c r="P4" i="17"/>
  <c r="R4" i="17" s="1"/>
  <c r="T4" i="17" s="1"/>
  <c r="V4" i="17" s="1"/>
  <c r="X4" i="17" s="1"/>
  <c r="Y50" i="16"/>
  <c r="V66" i="19"/>
  <c r="E76" i="19"/>
  <c r="S76" i="19" s="1"/>
  <c r="V76" i="19"/>
  <c r="E74" i="19"/>
  <c r="S74" i="19" s="1"/>
  <c r="V74" i="19"/>
  <c r="E72" i="19"/>
  <c r="S72" i="19" s="1"/>
  <c r="G74" i="19"/>
  <c r="U74" i="19" s="1"/>
  <c r="V72" i="19"/>
  <c r="V70" i="19"/>
  <c r="Z17" i="18"/>
  <c r="V68" i="19"/>
  <c r="X77" i="19"/>
  <c r="Y44" i="16"/>
  <c r="Y52" i="16"/>
  <c r="Y46" i="16"/>
  <c r="V52" i="16"/>
  <c r="Y48" i="16"/>
  <c r="V50" i="16"/>
  <c r="Y42" i="16"/>
  <c r="V48" i="16"/>
  <c r="AG47" i="16"/>
  <c r="P35" i="16"/>
  <c r="P50" i="16"/>
  <c r="P29" i="16"/>
  <c r="N33" i="16"/>
  <c r="Q50" i="16"/>
  <c r="AG50" i="16" s="1"/>
  <c r="X59" i="19" s="1"/>
  <c r="Q44" i="16"/>
  <c r="N37" i="16"/>
  <c r="Q52" i="16"/>
  <c r="Q46" i="16"/>
  <c r="AG46" i="16" s="1"/>
  <c r="X55" i="19" s="1"/>
  <c r="L38" i="16"/>
  <c r="Q48" i="16"/>
  <c r="Q42" i="16"/>
  <c r="R27" i="16"/>
  <c r="Q38" i="16"/>
  <c r="X34" i="19" s="1"/>
  <c r="O38" i="16"/>
  <c r="V34" i="19" s="1"/>
  <c r="H26" i="16"/>
  <c r="F26" i="16"/>
  <c r="J26" i="16"/>
  <c r="D26" i="16"/>
  <c r="AE46" i="16"/>
  <c r="V55" i="19" s="1"/>
  <c r="AE45" i="16"/>
  <c r="AE48" i="16"/>
  <c r="V57" i="19" s="1"/>
  <c r="AE47" i="16"/>
  <c r="AE52" i="16"/>
  <c r="V61" i="19" s="1"/>
  <c r="AE43" i="16"/>
  <c r="AE44" i="16"/>
  <c r="V53" i="19" s="1"/>
  <c r="AE42" i="16"/>
  <c r="V51" i="19" s="1"/>
  <c r="AE50" i="16"/>
  <c r="V59" i="19" s="1"/>
  <c r="AC53" i="16"/>
  <c r="W53" i="16"/>
  <c r="O53" i="16"/>
  <c r="AF41" i="16"/>
  <c r="P41" i="16"/>
  <c r="P26" i="16" s="1"/>
  <c r="AD41" i="16"/>
  <c r="T41" i="16"/>
  <c r="N41" i="16"/>
  <c r="N26" i="16" s="1"/>
  <c r="L41" i="16"/>
  <c r="L26" i="16" s="1"/>
  <c r="Z41" i="16"/>
  <c r="V41" i="16"/>
  <c r="AB41" i="16"/>
  <c r="R41" i="16"/>
  <c r="R26" i="16" s="1"/>
  <c r="X41" i="16"/>
  <c r="N384" i="18"/>
  <c r="N371" i="18"/>
  <c r="N372" i="18"/>
  <c r="N373" i="18"/>
  <c r="N374" i="18"/>
  <c r="N375" i="18"/>
  <c r="N376" i="18"/>
  <c r="N377" i="18"/>
  <c r="N370" i="18"/>
  <c r="N363" i="18"/>
  <c r="N355" i="18"/>
  <c r="N251" i="18"/>
  <c r="N252" i="18"/>
  <c r="N253" i="18"/>
  <c r="N254" i="18"/>
  <c r="N255" i="18"/>
  <c r="N256" i="18"/>
  <c r="N257" i="18"/>
  <c r="CG258" i="18" s="1"/>
  <c r="CG259" i="18" s="1"/>
  <c r="CH258" i="18" s="1"/>
  <c r="CH259" i="18" s="1"/>
  <c r="CI258" i="18" s="1"/>
  <c r="CI259" i="18" s="1"/>
  <c r="CJ258" i="18" s="1"/>
  <c r="CJ259" i="18" s="1"/>
  <c r="CK258" i="18" s="1"/>
  <c r="CK259" i="18" s="1"/>
  <c r="CL258" i="18" s="1"/>
  <c r="CL259" i="18" s="1"/>
  <c r="CM258" i="18" s="1"/>
  <c r="CM259" i="18" s="1"/>
  <c r="CN258" i="18" s="1"/>
  <c r="CN259" i="18" s="1"/>
  <c r="CO258" i="18" s="1"/>
  <c r="CO259" i="18" s="1"/>
  <c r="CP258" i="18" s="1"/>
  <c r="CP259" i="18" s="1"/>
  <c r="CQ258" i="18" s="1"/>
  <c r="CQ259" i="18" s="1"/>
  <c r="CR258" i="18" s="1"/>
  <c r="CR259" i="18" s="1"/>
  <c r="CS258" i="18" s="1"/>
  <c r="CS259" i="18" s="1"/>
  <c r="CT258" i="18" s="1"/>
  <c r="CT259" i="18" s="1"/>
  <c r="CU258" i="18" s="1"/>
  <c r="CU259" i="18" s="1"/>
  <c r="CV258" i="18" s="1"/>
  <c r="CV259" i="18" s="1"/>
  <c r="CW258" i="18" s="1"/>
  <c r="CW259" i="18" s="1"/>
  <c r="CX258" i="18" s="1"/>
  <c r="CX259" i="18" s="1"/>
  <c r="CY258" i="18" s="1"/>
  <c r="CY259" i="18" s="1"/>
  <c r="CZ258" i="18" s="1"/>
  <c r="CZ259" i="18" s="1"/>
  <c r="N258" i="18"/>
  <c r="N259" i="18"/>
  <c r="N260" i="18"/>
  <c r="N261" i="18"/>
  <c r="N262" i="18"/>
  <c r="N263" i="18"/>
  <c r="N264" i="18"/>
  <c r="CG265" i="18" s="1"/>
  <c r="CG266" i="18" s="1"/>
  <c r="CH265" i="18" s="1"/>
  <c r="CH266" i="18" s="1"/>
  <c r="CI265" i="18" s="1"/>
  <c r="CI266" i="18" s="1"/>
  <c r="CJ265" i="18" s="1"/>
  <c r="CJ266" i="18" s="1"/>
  <c r="CK265" i="18" s="1"/>
  <c r="CK266" i="18" s="1"/>
  <c r="CL265" i="18" s="1"/>
  <c r="CL266" i="18" s="1"/>
  <c r="CM265" i="18" s="1"/>
  <c r="CM266" i="18" s="1"/>
  <c r="CN265" i="18" s="1"/>
  <c r="CN266" i="18" s="1"/>
  <c r="CO265" i="18" s="1"/>
  <c r="CO266" i="18" s="1"/>
  <c r="CP265" i="18" s="1"/>
  <c r="CP266" i="18" s="1"/>
  <c r="CQ265" i="18" s="1"/>
  <c r="CQ266" i="18" s="1"/>
  <c r="CR265" i="18" s="1"/>
  <c r="CR266" i="18" s="1"/>
  <c r="CS265" i="18" s="1"/>
  <c r="CS266" i="18" s="1"/>
  <c r="CT265" i="18" s="1"/>
  <c r="CT266" i="18" s="1"/>
  <c r="CU265" i="18" s="1"/>
  <c r="CU266" i="18" s="1"/>
  <c r="CV265" i="18" s="1"/>
  <c r="CV266" i="18" s="1"/>
  <c r="CW265" i="18" s="1"/>
  <c r="CW266" i="18" s="1"/>
  <c r="CX265" i="18" s="1"/>
  <c r="CX266" i="18" s="1"/>
  <c r="CY265" i="18" s="1"/>
  <c r="CY266" i="18" s="1"/>
  <c r="CZ265" i="18" s="1"/>
  <c r="CZ266" i="18" s="1"/>
  <c r="N265" i="18"/>
  <c r="N266" i="18"/>
  <c r="N267" i="18"/>
  <c r="N268" i="18"/>
  <c r="N269" i="18"/>
  <c r="N270" i="18"/>
  <c r="N271" i="18"/>
  <c r="CG272" i="18" s="1"/>
  <c r="CG273" i="18" s="1"/>
  <c r="CH272" i="18" s="1"/>
  <c r="CH273" i="18" s="1"/>
  <c r="CI272" i="18" s="1"/>
  <c r="CI273" i="18" s="1"/>
  <c r="CJ272" i="18" s="1"/>
  <c r="CJ273" i="18" s="1"/>
  <c r="CK272" i="18" s="1"/>
  <c r="CK273" i="18" s="1"/>
  <c r="CL272" i="18" s="1"/>
  <c r="CL273" i="18" s="1"/>
  <c r="CM272" i="18" s="1"/>
  <c r="CM273" i="18" s="1"/>
  <c r="CN272" i="18" s="1"/>
  <c r="CN273" i="18" s="1"/>
  <c r="CO272" i="18" s="1"/>
  <c r="CO273" i="18" s="1"/>
  <c r="CP272" i="18" s="1"/>
  <c r="CP273" i="18" s="1"/>
  <c r="CQ272" i="18" s="1"/>
  <c r="CQ273" i="18" s="1"/>
  <c r="CR272" i="18" s="1"/>
  <c r="CR273" i="18" s="1"/>
  <c r="CS272" i="18" s="1"/>
  <c r="CS273" i="18" s="1"/>
  <c r="CT272" i="18" s="1"/>
  <c r="CT273" i="18" s="1"/>
  <c r="CU272" i="18" s="1"/>
  <c r="CU273" i="18" s="1"/>
  <c r="CV272" i="18" s="1"/>
  <c r="CV273" i="18" s="1"/>
  <c r="CW272" i="18" s="1"/>
  <c r="CW273" i="18" s="1"/>
  <c r="CX272" i="18" s="1"/>
  <c r="CX273" i="18" s="1"/>
  <c r="CY272" i="18" s="1"/>
  <c r="CY273" i="18" s="1"/>
  <c r="CZ272" i="18" s="1"/>
  <c r="CZ273" i="18" s="1"/>
  <c r="N272" i="18"/>
  <c r="N273" i="18"/>
  <c r="N274" i="18"/>
  <c r="N275" i="18"/>
  <c r="N276" i="18"/>
  <c r="N277" i="18"/>
  <c r="N278" i="18"/>
  <c r="CG279" i="18" s="1"/>
  <c r="CG280" i="18" s="1"/>
  <c r="CH279" i="18" s="1"/>
  <c r="CH280" i="18" s="1"/>
  <c r="CI279" i="18" s="1"/>
  <c r="CI280" i="18" s="1"/>
  <c r="CJ279" i="18" s="1"/>
  <c r="CJ280" i="18" s="1"/>
  <c r="CK279" i="18" s="1"/>
  <c r="CK280" i="18" s="1"/>
  <c r="CL279" i="18" s="1"/>
  <c r="CL280" i="18" s="1"/>
  <c r="CM279" i="18" s="1"/>
  <c r="CM280" i="18" s="1"/>
  <c r="CN279" i="18" s="1"/>
  <c r="CN280" i="18" s="1"/>
  <c r="CO279" i="18" s="1"/>
  <c r="CO280" i="18" s="1"/>
  <c r="CP279" i="18" s="1"/>
  <c r="CP280" i="18" s="1"/>
  <c r="CQ279" i="18" s="1"/>
  <c r="CQ280" i="18" s="1"/>
  <c r="CR279" i="18" s="1"/>
  <c r="CR280" i="18" s="1"/>
  <c r="CS279" i="18" s="1"/>
  <c r="CS280" i="18" s="1"/>
  <c r="CT279" i="18" s="1"/>
  <c r="CT280" i="18" s="1"/>
  <c r="CU279" i="18" s="1"/>
  <c r="CU280" i="18" s="1"/>
  <c r="CV279" i="18" s="1"/>
  <c r="CV280" i="18" s="1"/>
  <c r="CW279" i="18" s="1"/>
  <c r="CW280" i="18" s="1"/>
  <c r="CX279" i="18" s="1"/>
  <c r="CX280" i="18" s="1"/>
  <c r="CY279" i="18" s="1"/>
  <c r="CY280" i="18" s="1"/>
  <c r="CZ279" i="18" s="1"/>
  <c r="CZ280" i="18" s="1"/>
  <c r="N279" i="18"/>
  <c r="N280" i="18"/>
  <c r="N281" i="18"/>
  <c r="N282" i="18"/>
  <c r="N283" i="18"/>
  <c r="N284" i="18"/>
  <c r="N285" i="18"/>
  <c r="CG286" i="18" s="1"/>
  <c r="CG287" i="18" s="1"/>
  <c r="CH286" i="18" s="1"/>
  <c r="CH287" i="18" s="1"/>
  <c r="CI286" i="18" s="1"/>
  <c r="CI287" i="18" s="1"/>
  <c r="CJ286" i="18" s="1"/>
  <c r="CJ287" i="18" s="1"/>
  <c r="CK286" i="18" s="1"/>
  <c r="CK287" i="18" s="1"/>
  <c r="CL286" i="18" s="1"/>
  <c r="CL287" i="18" s="1"/>
  <c r="CM286" i="18" s="1"/>
  <c r="CM287" i="18" s="1"/>
  <c r="CN286" i="18" s="1"/>
  <c r="CN287" i="18" s="1"/>
  <c r="CO286" i="18" s="1"/>
  <c r="CO287" i="18" s="1"/>
  <c r="CP286" i="18" s="1"/>
  <c r="CP287" i="18" s="1"/>
  <c r="CQ286" i="18" s="1"/>
  <c r="CQ287" i="18" s="1"/>
  <c r="CR286" i="18" s="1"/>
  <c r="CR287" i="18" s="1"/>
  <c r="CS286" i="18" s="1"/>
  <c r="CS287" i="18" s="1"/>
  <c r="CT286" i="18" s="1"/>
  <c r="CT287" i="18" s="1"/>
  <c r="CU286" i="18" s="1"/>
  <c r="CU287" i="18" s="1"/>
  <c r="CV286" i="18" s="1"/>
  <c r="CV287" i="18" s="1"/>
  <c r="CW286" i="18" s="1"/>
  <c r="CW287" i="18" s="1"/>
  <c r="CX286" i="18" s="1"/>
  <c r="CX287" i="18" s="1"/>
  <c r="CY286" i="18" s="1"/>
  <c r="CY287" i="18" s="1"/>
  <c r="CZ286" i="18" s="1"/>
  <c r="CZ287" i="18" s="1"/>
  <c r="N286" i="18"/>
  <c r="N287" i="18"/>
  <c r="N288" i="18"/>
  <c r="N289" i="18"/>
  <c r="N290" i="18"/>
  <c r="N291" i="18"/>
  <c r="N292" i="18"/>
  <c r="CG293" i="18" s="1"/>
  <c r="CG294" i="18" s="1"/>
  <c r="CH293" i="18" s="1"/>
  <c r="CH294" i="18" s="1"/>
  <c r="CI293" i="18" s="1"/>
  <c r="CI294" i="18" s="1"/>
  <c r="CJ293" i="18" s="1"/>
  <c r="CJ294" i="18" s="1"/>
  <c r="CK293" i="18" s="1"/>
  <c r="CK294" i="18" s="1"/>
  <c r="CL293" i="18" s="1"/>
  <c r="CL294" i="18" s="1"/>
  <c r="CM293" i="18" s="1"/>
  <c r="CM294" i="18" s="1"/>
  <c r="CN293" i="18" s="1"/>
  <c r="CN294" i="18" s="1"/>
  <c r="CO293" i="18" s="1"/>
  <c r="CO294" i="18" s="1"/>
  <c r="CP293" i="18" s="1"/>
  <c r="CP294" i="18" s="1"/>
  <c r="CQ293" i="18" s="1"/>
  <c r="CQ294" i="18" s="1"/>
  <c r="CR293" i="18" s="1"/>
  <c r="CR294" i="18" s="1"/>
  <c r="CS293" i="18" s="1"/>
  <c r="CS294" i="18" s="1"/>
  <c r="CT293" i="18" s="1"/>
  <c r="CT294" i="18" s="1"/>
  <c r="CU293" i="18" s="1"/>
  <c r="CU294" i="18" s="1"/>
  <c r="CV293" i="18" s="1"/>
  <c r="CV294" i="18" s="1"/>
  <c r="CW293" i="18" s="1"/>
  <c r="CW294" i="18" s="1"/>
  <c r="CX293" i="18" s="1"/>
  <c r="CX294" i="18" s="1"/>
  <c r="CY293" i="18" s="1"/>
  <c r="CY294" i="18" s="1"/>
  <c r="CZ293" i="18" s="1"/>
  <c r="CZ294" i="18" s="1"/>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250" i="18"/>
  <c r="N243" i="18"/>
  <c r="CG244" i="18" s="1"/>
  <c r="CG245" i="18" s="1"/>
  <c r="CH244" i="18" s="1"/>
  <c r="CH245" i="18" s="1"/>
  <c r="CI244" i="18" s="1"/>
  <c r="CI245" i="18" s="1"/>
  <c r="CJ244" i="18" s="1"/>
  <c r="CJ245" i="18" s="1"/>
  <c r="CK244" i="18" s="1"/>
  <c r="CK245" i="18" s="1"/>
  <c r="CL244" i="18" s="1"/>
  <c r="CL245" i="18" s="1"/>
  <c r="CM244" i="18" s="1"/>
  <c r="CM245" i="18" s="1"/>
  <c r="CN244" i="18" s="1"/>
  <c r="CN245" i="18" s="1"/>
  <c r="CO244" i="18" s="1"/>
  <c r="CO245" i="18" s="1"/>
  <c r="CP244" i="18" s="1"/>
  <c r="CP245" i="18" s="1"/>
  <c r="CQ244" i="18" s="1"/>
  <c r="CQ245" i="18" s="1"/>
  <c r="CR244" i="18" s="1"/>
  <c r="CR245" i="18" s="1"/>
  <c r="CS244" i="18" s="1"/>
  <c r="CS245" i="18" s="1"/>
  <c r="CT244" i="18" s="1"/>
  <c r="CT245" i="18" s="1"/>
  <c r="CU244" i="18" s="1"/>
  <c r="CU245" i="18" s="1"/>
  <c r="CV244" i="18" s="1"/>
  <c r="CV245" i="18" s="1"/>
  <c r="CW244" i="18" s="1"/>
  <c r="CW245" i="18" s="1"/>
  <c r="CX244" i="18" s="1"/>
  <c r="CX245" i="18" s="1"/>
  <c r="CY244" i="18" s="1"/>
  <c r="CY245" i="18" s="1"/>
  <c r="CZ244" i="18" s="1"/>
  <c r="CZ245" i="18" s="1"/>
  <c r="N235" i="18"/>
  <c r="CG236" i="18" s="1"/>
  <c r="N228" i="18"/>
  <c r="CG229" i="18" s="1"/>
  <c r="N220"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178" i="18"/>
  <c r="CG179" i="18" s="1"/>
  <c r="N171" i="18"/>
  <c r="CG172" i="18" s="1"/>
  <c r="N163" i="18"/>
  <c r="N73" i="18"/>
  <c r="N74" i="18"/>
  <c r="N75" i="18"/>
  <c r="N76" i="18"/>
  <c r="N77" i="18"/>
  <c r="N78" i="18"/>
  <c r="N79" i="18"/>
  <c r="CG80" i="18" s="1"/>
  <c r="CG81" i="18" s="1"/>
  <c r="CH80" i="18" s="1"/>
  <c r="CH81" i="18" s="1"/>
  <c r="CI80" i="18" s="1"/>
  <c r="CI81" i="18" s="1"/>
  <c r="CJ80" i="18" s="1"/>
  <c r="CJ81" i="18" s="1"/>
  <c r="CK80" i="18" s="1"/>
  <c r="CK81" i="18" s="1"/>
  <c r="CL80" i="18" s="1"/>
  <c r="CL81" i="18" s="1"/>
  <c r="CM80" i="18" s="1"/>
  <c r="CM81" i="18" s="1"/>
  <c r="CN80" i="18" s="1"/>
  <c r="CN81" i="18" s="1"/>
  <c r="CO80" i="18" s="1"/>
  <c r="CO81" i="18" s="1"/>
  <c r="CP80" i="18" s="1"/>
  <c r="CP81" i="18" s="1"/>
  <c r="CQ80" i="18" s="1"/>
  <c r="CQ81" i="18" s="1"/>
  <c r="CR80" i="18" s="1"/>
  <c r="CR81" i="18" s="1"/>
  <c r="CS80" i="18" s="1"/>
  <c r="CS81" i="18" s="1"/>
  <c r="CT80" i="18" s="1"/>
  <c r="CT81" i="18" s="1"/>
  <c r="CU80" i="18" s="1"/>
  <c r="CU81" i="18" s="1"/>
  <c r="CV80" i="18" s="1"/>
  <c r="CV81" i="18" s="1"/>
  <c r="CW80" i="18" s="1"/>
  <c r="CW81" i="18" s="1"/>
  <c r="CX80" i="18" s="1"/>
  <c r="CX81" i="18" s="1"/>
  <c r="CY80" i="18" s="1"/>
  <c r="CY81" i="18" s="1"/>
  <c r="CZ80" i="18" s="1"/>
  <c r="CZ81" i="18" s="1"/>
  <c r="N80" i="18"/>
  <c r="N81" i="18"/>
  <c r="N82" i="18"/>
  <c r="N83" i="18"/>
  <c r="N84" i="18"/>
  <c r="N85" i="18"/>
  <c r="N86" i="18"/>
  <c r="CG87" i="18" s="1"/>
  <c r="CG88" i="18" s="1"/>
  <c r="CH87" i="18" s="1"/>
  <c r="CH88" i="18" s="1"/>
  <c r="CI87" i="18" s="1"/>
  <c r="CI88" i="18" s="1"/>
  <c r="CJ87" i="18" s="1"/>
  <c r="CJ88" i="18" s="1"/>
  <c r="CK87" i="18" s="1"/>
  <c r="CK88" i="18" s="1"/>
  <c r="CL87" i="18" s="1"/>
  <c r="N87" i="18"/>
  <c r="N88" i="18"/>
  <c r="N89" i="18"/>
  <c r="N90" i="18"/>
  <c r="N91" i="18"/>
  <c r="N92" i="18"/>
  <c r="N93" i="18"/>
  <c r="CG94" i="18" s="1"/>
  <c r="CG95" i="18" s="1"/>
  <c r="CH94" i="18" s="1"/>
  <c r="CH95" i="18" s="1"/>
  <c r="CI94" i="18" s="1"/>
  <c r="CI95" i="18" s="1"/>
  <c r="CJ94" i="18" s="1"/>
  <c r="CJ95" i="18" s="1"/>
  <c r="CK94" i="18" s="1"/>
  <c r="CK95" i="18" s="1"/>
  <c r="CL94" i="18" s="1"/>
  <c r="CL95" i="18" s="1"/>
  <c r="CM94" i="18" s="1"/>
  <c r="CM95" i="18" s="1"/>
  <c r="CN94" i="18" s="1"/>
  <c r="CN95" i="18" s="1"/>
  <c r="CO94" i="18" s="1"/>
  <c r="CO95" i="18" s="1"/>
  <c r="CP94" i="18" s="1"/>
  <c r="CP95" i="18" s="1"/>
  <c r="CQ94" i="18" s="1"/>
  <c r="N94" i="18"/>
  <c r="N95" i="18"/>
  <c r="N96" i="18"/>
  <c r="N97" i="18"/>
  <c r="N98" i="18"/>
  <c r="N99" i="18"/>
  <c r="N100" i="18"/>
  <c r="CG101" i="18" s="1"/>
  <c r="CG102" i="18" s="1"/>
  <c r="CH101" i="18" s="1"/>
  <c r="CH102" i="18" s="1"/>
  <c r="CI101" i="18" s="1"/>
  <c r="CI102" i="18" s="1"/>
  <c r="CJ101" i="18" s="1"/>
  <c r="CJ102" i="18" s="1"/>
  <c r="CK101" i="18" s="1"/>
  <c r="CK102" i="18" s="1"/>
  <c r="CL101" i="18" s="1"/>
  <c r="CL102" i="18" s="1"/>
  <c r="CM101" i="18" s="1"/>
  <c r="CM102" i="18" s="1"/>
  <c r="CN101" i="18" s="1"/>
  <c r="CN102" i="18" s="1"/>
  <c r="CO101" i="18" s="1"/>
  <c r="CO102" i="18" s="1"/>
  <c r="CP101" i="18" s="1"/>
  <c r="CP102" i="18" s="1"/>
  <c r="CQ101" i="18" s="1"/>
  <c r="N101" i="18"/>
  <c r="N102" i="18"/>
  <c r="N103" i="18"/>
  <c r="N104" i="18"/>
  <c r="N105" i="18"/>
  <c r="N106" i="18"/>
  <c r="N107" i="18"/>
  <c r="CG108" i="18" s="1"/>
  <c r="CG109" i="18" s="1"/>
  <c r="CH108" i="18" s="1"/>
  <c r="CH109" i="18" s="1"/>
  <c r="CI108" i="18" s="1"/>
  <c r="CI109" i="18" s="1"/>
  <c r="CJ108" i="18" s="1"/>
  <c r="CJ109" i="18" s="1"/>
  <c r="CK108" i="18" s="1"/>
  <c r="CK109" i="18" s="1"/>
  <c r="CL108" i="18" s="1"/>
  <c r="CL109" i="18" s="1"/>
  <c r="CM108" i="18" s="1"/>
  <c r="CM109" i="18" s="1"/>
  <c r="CN108" i="18" s="1"/>
  <c r="CN109" i="18" s="1"/>
  <c r="CO108" i="18" s="1"/>
  <c r="CO109" i="18" s="1"/>
  <c r="CP108" i="18" s="1"/>
  <c r="CP109" i="18" s="1"/>
  <c r="CQ108" i="18" s="1"/>
  <c r="CQ109" i="18" s="1"/>
  <c r="CR108" i="18" s="1"/>
  <c r="CR109" i="18" s="1"/>
  <c r="CS108" i="18" s="1"/>
  <c r="CS109" i="18" s="1"/>
  <c r="CT108" i="18" s="1"/>
  <c r="CT109" i="18" s="1"/>
  <c r="CU108" i="18" s="1"/>
  <c r="CU109" i="18" s="1"/>
  <c r="CV108" i="18" s="1"/>
  <c r="CV109" i="18" s="1"/>
  <c r="CW108" i="18" s="1"/>
  <c r="CW109" i="18" s="1"/>
  <c r="CX108" i="18" s="1"/>
  <c r="CX109" i="18" s="1"/>
  <c r="CY108" i="18" s="1"/>
  <c r="CY109" i="18" s="1"/>
  <c r="CZ108" i="18" s="1"/>
  <c r="CZ109" i="18" s="1"/>
  <c r="N108" i="18"/>
  <c r="N109" i="18"/>
  <c r="N110" i="18"/>
  <c r="N111" i="18"/>
  <c r="N112" i="18"/>
  <c r="N113" i="18"/>
  <c r="N114" i="18"/>
  <c r="CG115" i="18" s="1"/>
  <c r="CG116" i="18" s="1"/>
  <c r="CH115" i="18" s="1"/>
  <c r="CH116" i="18" s="1"/>
  <c r="CI115" i="18" s="1"/>
  <c r="CI116" i="18" s="1"/>
  <c r="CJ115" i="18" s="1"/>
  <c r="CJ116" i="18" s="1"/>
  <c r="CK115" i="18" s="1"/>
  <c r="CK116" i="18" s="1"/>
  <c r="CL115" i="18" s="1"/>
  <c r="CL116" i="18" s="1"/>
  <c r="CM115" i="18" s="1"/>
  <c r="CM116" i="18" s="1"/>
  <c r="CN115" i="18" s="1"/>
  <c r="CN116" i="18" s="1"/>
  <c r="CO115" i="18" s="1"/>
  <c r="CO116" i="18" s="1"/>
  <c r="CP115" i="18" s="1"/>
  <c r="CP116" i="18" s="1"/>
  <c r="CQ115" i="18" s="1"/>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72" i="18"/>
  <c r="CG73" i="18" s="1"/>
  <c r="CG74" i="18" s="1"/>
  <c r="CH73" i="18" s="1"/>
  <c r="CH74" i="18" s="1"/>
  <c r="CI73" i="18" s="1"/>
  <c r="CI74" i="18" s="1"/>
  <c r="CJ73" i="18" s="1"/>
  <c r="CJ74" i="18" s="1"/>
  <c r="CK73" i="18" s="1"/>
  <c r="CK74" i="18" s="1"/>
  <c r="CL73" i="18" s="1"/>
  <c r="CL74" i="18" s="1"/>
  <c r="CM73" i="18" s="1"/>
  <c r="CM74" i="18" s="1"/>
  <c r="CN73" i="18" s="1"/>
  <c r="CN74" i="18" s="1"/>
  <c r="CO73" i="18" s="1"/>
  <c r="CO74" i="18" s="1"/>
  <c r="CP73" i="18" s="1"/>
  <c r="CP74" i="18" s="1"/>
  <c r="CQ73" i="18" s="1"/>
  <c r="CQ74" i="18" s="1"/>
  <c r="CR73" i="18" s="1"/>
  <c r="CR74" i="18" s="1"/>
  <c r="CS73" i="18" s="1"/>
  <c r="CS74" i="18" s="1"/>
  <c r="CT73" i="18" s="1"/>
  <c r="CT74" i="18" s="1"/>
  <c r="CU73" i="18" s="1"/>
  <c r="CU74" i="18" s="1"/>
  <c r="CV73" i="18" s="1"/>
  <c r="CV74" i="18" s="1"/>
  <c r="CW73" i="18" s="1"/>
  <c r="CW74" i="18" s="1"/>
  <c r="CX73" i="18" s="1"/>
  <c r="CX74" i="18" s="1"/>
  <c r="CY73" i="18" s="1"/>
  <c r="CY74" i="18" s="1"/>
  <c r="CZ73" i="18" s="1"/>
  <c r="CZ74" i="18" s="1"/>
  <c r="N65" i="18"/>
  <c r="CG66" i="18" s="1"/>
  <c r="CG67" i="18" s="1"/>
  <c r="CH66" i="18" s="1"/>
  <c r="CH67" i="18" s="1"/>
  <c r="CI66" i="18" s="1"/>
  <c r="CI67" i="18" s="1"/>
  <c r="CJ66" i="18" s="1"/>
  <c r="CJ67" i="18" s="1"/>
  <c r="CK66" i="18" s="1"/>
  <c r="CK67" i="18" s="1"/>
  <c r="CL66" i="18" s="1"/>
  <c r="CL67" i="18" s="1"/>
  <c r="CM66" i="18" s="1"/>
  <c r="CM67" i="18" s="1"/>
  <c r="CN66" i="18" s="1"/>
  <c r="CN67" i="18" s="1"/>
  <c r="CO66" i="18" s="1"/>
  <c r="CO67" i="18" s="1"/>
  <c r="CP66" i="18" s="1"/>
  <c r="CP67" i="18" s="1"/>
  <c r="CQ66" i="18" s="1"/>
  <c r="CQ67" i="18" s="1"/>
  <c r="CR66" i="18" s="1"/>
  <c r="CR67" i="18" s="1"/>
  <c r="CS66" i="18" s="1"/>
  <c r="CS67" i="18" s="1"/>
  <c r="CT66" i="18" s="1"/>
  <c r="CT67" i="18" s="1"/>
  <c r="CU66" i="18" s="1"/>
  <c r="CU67" i="18" s="1"/>
  <c r="CV66" i="18" s="1"/>
  <c r="CV67" i="18" s="1"/>
  <c r="CW66" i="18" s="1"/>
  <c r="CW67" i="18" s="1"/>
  <c r="CX66" i="18" s="1"/>
  <c r="CX67" i="18" s="1"/>
  <c r="CY66" i="18" s="1"/>
  <c r="CY67" i="18" s="1"/>
  <c r="CZ66" i="18" s="1"/>
  <c r="CZ67" i="18" s="1"/>
  <c r="N57" i="18"/>
  <c r="N50" i="18"/>
  <c r="N43" i="18"/>
  <c r="N36" i="18"/>
  <c r="CG37" i="18" s="1"/>
  <c r="CG38" i="18" s="1"/>
  <c r="CH37" i="18" s="1"/>
  <c r="CH38" i="18" s="1"/>
  <c r="CI37" i="18" s="1"/>
  <c r="CI38" i="18" s="1"/>
  <c r="CJ37" i="18" s="1"/>
  <c r="CJ38" i="18" s="1"/>
  <c r="CK37" i="18" s="1"/>
  <c r="CK38" i="18" s="1"/>
  <c r="CL37" i="18" s="1"/>
  <c r="CL38" i="18" s="1"/>
  <c r="CM37" i="18" s="1"/>
  <c r="CM38" i="18" s="1"/>
  <c r="CN37" i="18" s="1"/>
  <c r="CN38" i="18" s="1"/>
  <c r="CO37" i="18" s="1"/>
  <c r="CO38" i="18" s="1"/>
  <c r="CP37" i="18" s="1"/>
  <c r="CP38" i="18" s="1"/>
  <c r="CQ37" i="18" s="1"/>
  <c r="CQ38" i="18" s="1"/>
  <c r="CR37" i="18" s="1"/>
  <c r="CR38" i="18" s="1"/>
  <c r="CS37" i="18" s="1"/>
  <c r="CS38" i="18" s="1"/>
  <c r="CT37" i="18" s="1"/>
  <c r="CT38" i="18" s="1"/>
  <c r="CU37" i="18" s="1"/>
  <c r="CU38" i="18" s="1"/>
  <c r="CV37" i="18" s="1"/>
  <c r="CV38" i="18" s="1"/>
  <c r="CW37" i="18" s="1"/>
  <c r="CW38" i="18" s="1"/>
  <c r="CX37" i="18" s="1"/>
  <c r="CX38" i="18" s="1"/>
  <c r="CY37" i="18" s="1"/>
  <c r="CY38" i="18" s="1"/>
  <c r="CZ37" i="18" s="1"/>
  <c r="CZ38" i="18" s="1"/>
  <c r="N29" i="18"/>
  <c r="N22" i="18"/>
  <c r="N364" i="18"/>
  <c r="N365" i="18"/>
  <c r="N366" i="18"/>
  <c r="N367" i="18"/>
  <c r="N368" i="18"/>
  <c r="N369" i="18"/>
  <c r="N378" i="18"/>
  <c r="N379" i="18"/>
  <c r="N380" i="18"/>
  <c r="N381" i="18"/>
  <c r="N382" i="18"/>
  <c r="N383" i="18"/>
  <c r="N244" i="18"/>
  <c r="N245" i="18"/>
  <c r="N246" i="18"/>
  <c r="N247" i="18"/>
  <c r="N248" i="18"/>
  <c r="N249" i="18"/>
  <c r="N349" i="18"/>
  <c r="N350" i="18"/>
  <c r="N351" i="18"/>
  <c r="N352" i="18"/>
  <c r="N353" i="18"/>
  <c r="N354" i="18"/>
  <c r="N229" i="18"/>
  <c r="N230" i="18"/>
  <c r="N231" i="18"/>
  <c r="N232" i="18"/>
  <c r="N233" i="18"/>
  <c r="N234" i="18"/>
  <c r="N172" i="18"/>
  <c r="N173" i="18"/>
  <c r="N174" i="18"/>
  <c r="N175" i="18"/>
  <c r="N176" i="18"/>
  <c r="N177" i="18"/>
  <c r="N214" i="18"/>
  <c r="N215" i="18"/>
  <c r="N216" i="18"/>
  <c r="N217" i="18"/>
  <c r="N218" i="18"/>
  <c r="N219" i="18"/>
  <c r="N66" i="18"/>
  <c r="N67" i="18"/>
  <c r="N68" i="18"/>
  <c r="N69" i="18"/>
  <c r="N70" i="18"/>
  <c r="N71" i="18"/>
  <c r="N23" i="18"/>
  <c r="N24" i="18"/>
  <c r="N25" i="18"/>
  <c r="N26" i="18"/>
  <c r="N27" i="18"/>
  <c r="N28" i="18"/>
  <c r="N30" i="18"/>
  <c r="N31" i="18"/>
  <c r="N32" i="18"/>
  <c r="N33" i="18"/>
  <c r="N34" i="18"/>
  <c r="N35" i="18"/>
  <c r="N37" i="18"/>
  <c r="N38" i="18"/>
  <c r="N39" i="18"/>
  <c r="N40" i="18"/>
  <c r="N41" i="18"/>
  <c r="N42" i="18"/>
  <c r="N44" i="18"/>
  <c r="N45" i="18"/>
  <c r="N46" i="18"/>
  <c r="N47" i="18"/>
  <c r="N48" i="18"/>
  <c r="N49" i="18"/>
  <c r="N51" i="18"/>
  <c r="N52" i="18"/>
  <c r="N53" i="18"/>
  <c r="N54" i="18"/>
  <c r="N55" i="18"/>
  <c r="N56" i="18"/>
  <c r="CG59" i="18" l="1"/>
  <c r="CH58" i="18" s="1"/>
  <c r="CG151" i="18"/>
  <c r="CH150" i="18" s="1"/>
  <c r="CG152" i="18"/>
  <c r="CG155" i="18" s="1"/>
  <c r="CQ95" i="18"/>
  <c r="CR94" i="18" s="1"/>
  <c r="CR95" i="18" s="1"/>
  <c r="CS94" i="18" s="1"/>
  <c r="CS95" i="18" s="1"/>
  <c r="CT94" i="18" s="1"/>
  <c r="CT95" i="18" s="1"/>
  <c r="CU94" i="18" s="1"/>
  <c r="CU95" i="18" s="1"/>
  <c r="CV94" i="18" s="1"/>
  <c r="CV95" i="18" s="1"/>
  <c r="CW94" i="18" s="1"/>
  <c r="CW95" i="18" s="1"/>
  <c r="CX94" i="18" s="1"/>
  <c r="CX95" i="18" s="1"/>
  <c r="CY94" i="18" s="1"/>
  <c r="CY95" i="18" s="1"/>
  <c r="CZ94" i="18" s="1"/>
  <c r="CZ95" i="18" s="1"/>
  <c r="CG350" i="18"/>
  <c r="CH349" i="18" s="1"/>
  <c r="CG351" i="18"/>
  <c r="CG354" i="18" s="1"/>
  <c r="CG45" i="18"/>
  <c r="CH44" i="18" s="1"/>
  <c r="CH45" i="18" s="1"/>
  <c r="CI44" i="18" s="1"/>
  <c r="CI45" i="18" s="1"/>
  <c r="CJ44" i="18" s="1"/>
  <c r="CJ45" i="18" s="1"/>
  <c r="CK44" i="18" s="1"/>
  <c r="CK45" i="18" s="1"/>
  <c r="CL44" i="18" s="1"/>
  <c r="CL45" i="18" s="1"/>
  <c r="CM44" i="18" s="1"/>
  <c r="CM45" i="18" s="1"/>
  <c r="CN44" i="18" s="1"/>
  <c r="CN45" i="18" s="1"/>
  <c r="CO44" i="18" s="1"/>
  <c r="CO45" i="18" s="1"/>
  <c r="CP44" i="18" s="1"/>
  <c r="CP45" i="18" s="1"/>
  <c r="CQ44" i="18" s="1"/>
  <c r="CQ45" i="18" s="1"/>
  <c r="CR44" i="18" s="1"/>
  <c r="CR45" i="18" s="1"/>
  <c r="CS44" i="18" s="1"/>
  <c r="CS45" i="18" s="1"/>
  <c r="CT44" i="18" s="1"/>
  <c r="CT45" i="18" s="1"/>
  <c r="CU44" i="18" s="1"/>
  <c r="CU45" i="18" s="1"/>
  <c r="CV44" i="18" s="1"/>
  <c r="CV45" i="18" s="1"/>
  <c r="CW44" i="18" s="1"/>
  <c r="CW45" i="18" s="1"/>
  <c r="CX44" i="18" s="1"/>
  <c r="CX45" i="18" s="1"/>
  <c r="CY44" i="18" s="1"/>
  <c r="CY45" i="18" s="1"/>
  <c r="CZ44" i="18" s="1"/>
  <c r="CZ45" i="18" s="1"/>
  <c r="CG159" i="18"/>
  <c r="CG162" i="18" s="1"/>
  <c r="CG158" i="18"/>
  <c r="CH157" i="18" s="1"/>
  <c r="CQ102" i="18"/>
  <c r="CR101" i="18" s="1"/>
  <c r="CR102" i="18" s="1"/>
  <c r="CS101" i="18" s="1"/>
  <c r="CS102" i="18" s="1"/>
  <c r="CT101" i="18" s="1"/>
  <c r="CT102" i="18" s="1"/>
  <c r="CU101" i="18" s="1"/>
  <c r="CU102" i="18" s="1"/>
  <c r="CV101" i="18" s="1"/>
  <c r="CV102" i="18" s="1"/>
  <c r="CW101" i="18" s="1"/>
  <c r="CW102" i="18" s="1"/>
  <c r="CX101" i="18" s="1"/>
  <c r="CX102" i="18" s="1"/>
  <c r="CY101" i="18" s="1"/>
  <c r="CY102" i="18" s="1"/>
  <c r="CZ101" i="18" s="1"/>
  <c r="CZ102" i="18" s="1"/>
  <c r="CG301" i="18"/>
  <c r="CH300" i="18" s="1"/>
  <c r="CG308" i="18"/>
  <c r="CH307" i="18" s="1"/>
  <c r="CG358" i="18"/>
  <c r="CG361" i="18" s="1"/>
  <c r="CG357" i="18"/>
  <c r="CH356" i="18" s="1"/>
  <c r="CQ116" i="18"/>
  <c r="CR115" i="18" s="1"/>
  <c r="CR116" i="18" s="1"/>
  <c r="CS115" i="18" s="1"/>
  <c r="CS116" i="18" s="1"/>
  <c r="CT115" i="18" s="1"/>
  <c r="CT116" i="18" s="1"/>
  <c r="CU115" i="18" s="1"/>
  <c r="CU116" i="18" s="1"/>
  <c r="CV115" i="18" s="1"/>
  <c r="CV116" i="18" s="1"/>
  <c r="CW115" i="18" s="1"/>
  <c r="CW116" i="18" s="1"/>
  <c r="CX115" i="18" s="1"/>
  <c r="CX116" i="18" s="1"/>
  <c r="CY115" i="18" s="1"/>
  <c r="CY116" i="18" s="1"/>
  <c r="CZ115" i="18" s="1"/>
  <c r="CZ116" i="18" s="1"/>
  <c r="CG315" i="18"/>
  <c r="CH314" i="18" s="1"/>
  <c r="CG366" i="18"/>
  <c r="CG369" i="18" s="1"/>
  <c r="CG365" i="18"/>
  <c r="CH364" i="18" s="1"/>
  <c r="CG31" i="18"/>
  <c r="CH30" i="18" s="1"/>
  <c r="CH31" i="18" s="1"/>
  <c r="CI30" i="18" s="1"/>
  <c r="CI31" i="18" s="1"/>
  <c r="CJ30" i="18" s="1"/>
  <c r="CJ31" i="18" s="1"/>
  <c r="CK30" i="18" s="1"/>
  <c r="CK31" i="18" s="1"/>
  <c r="CL30" i="18" s="1"/>
  <c r="CL31" i="18" s="1"/>
  <c r="CM30" i="18" s="1"/>
  <c r="CM31" i="18" s="1"/>
  <c r="CN30" i="18" s="1"/>
  <c r="CN31" i="18" s="1"/>
  <c r="CO30" i="18" s="1"/>
  <c r="CO31" i="18" s="1"/>
  <c r="CP30" i="18" s="1"/>
  <c r="CP31" i="18" s="1"/>
  <c r="CQ30" i="18" s="1"/>
  <c r="CQ31" i="18" s="1"/>
  <c r="CR30" i="18" s="1"/>
  <c r="CR31" i="18" s="1"/>
  <c r="CS30" i="18" s="1"/>
  <c r="CS31" i="18" s="1"/>
  <c r="CT30" i="18" s="1"/>
  <c r="CT31" i="18" s="1"/>
  <c r="CU30" i="18" s="1"/>
  <c r="CU31" i="18" s="1"/>
  <c r="CV30" i="18" s="1"/>
  <c r="CV31" i="18" s="1"/>
  <c r="CW30" i="18" s="1"/>
  <c r="CW31" i="18" s="1"/>
  <c r="CX30" i="18" s="1"/>
  <c r="CX31" i="18" s="1"/>
  <c r="CY30" i="18" s="1"/>
  <c r="CY31" i="18" s="1"/>
  <c r="CZ30" i="18" s="1"/>
  <c r="CZ31" i="18" s="1"/>
  <c r="CG123" i="18"/>
  <c r="CH122" i="18" s="1"/>
  <c r="CG230" i="18"/>
  <c r="CH229" i="18"/>
  <c r="CG322" i="18"/>
  <c r="CH321" i="18" s="1"/>
  <c r="CG372" i="18"/>
  <c r="CH371" i="18" s="1"/>
  <c r="CG373" i="18"/>
  <c r="CG376" i="18" s="1"/>
  <c r="CG387" i="18"/>
  <c r="CG390" i="18" s="1"/>
  <c r="CG386" i="18"/>
  <c r="CH385" i="18" s="1"/>
  <c r="CG131" i="18"/>
  <c r="CG134" i="18" s="1"/>
  <c r="CG130" i="18"/>
  <c r="CH129" i="18" s="1"/>
  <c r="CG166" i="18"/>
  <c r="CG169" i="18" s="1"/>
  <c r="CG165" i="18"/>
  <c r="CH164" i="18" s="1"/>
  <c r="CG329" i="18"/>
  <c r="CH328" i="18" s="1"/>
  <c r="CG330" i="18"/>
  <c r="CG333" i="18" s="1"/>
  <c r="CG380" i="18"/>
  <c r="CG383" i="18" s="1"/>
  <c r="CG379" i="18"/>
  <c r="CH378" i="18" s="1"/>
  <c r="CG337" i="18"/>
  <c r="CG340" i="18" s="1"/>
  <c r="CG336" i="18"/>
  <c r="CH335" i="18" s="1"/>
  <c r="CG138" i="18"/>
  <c r="CG141" i="18" s="1"/>
  <c r="CG137" i="18"/>
  <c r="CH136" i="18" s="1"/>
  <c r="CG173" i="18"/>
  <c r="CH172" i="18"/>
  <c r="CG52" i="18"/>
  <c r="CH51" i="18" s="1"/>
  <c r="CG145" i="18"/>
  <c r="CG148" i="18" s="1"/>
  <c r="CG144" i="18"/>
  <c r="CH143" i="18" s="1"/>
  <c r="CL88" i="18"/>
  <c r="CM87" i="18" s="1"/>
  <c r="CM88" i="18" s="1"/>
  <c r="CN87" i="18" s="1"/>
  <c r="CN88" i="18" s="1"/>
  <c r="CO87" i="18" s="1"/>
  <c r="CO88" i="18" s="1"/>
  <c r="CP87" i="18" s="1"/>
  <c r="CP88" i="18" s="1"/>
  <c r="CQ87" i="18" s="1"/>
  <c r="CG180" i="18"/>
  <c r="CH179" i="18"/>
  <c r="CG252" i="18"/>
  <c r="CH251" i="18" s="1"/>
  <c r="CG343" i="18"/>
  <c r="CH342" i="18" s="1"/>
  <c r="CG344" i="18"/>
  <c r="CG347" i="18" s="1"/>
  <c r="CG187" i="18"/>
  <c r="CH187" i="18"/>
  <c r="CI187" i="18"/>
  <c r="CJ187" i="18"/>
  <c r="CK187" i="18"/>
  <c r="CL187" i="18"/>
  <c r="CM187" i="18"/>
  <c r="CN187" i="18"/>
  <c r="CO187" i="18"/>
  <c r="CP187" i="18"/>
  <c r="CQ187" i="18"/>
  <c r="CR187" i="18"/>
  <c r="CS187" i="18"/>
  <c r="CT187" i="18"/>
  <c r="CU187" i="18"/>
  <c r="CV187" i="18"/>
  <c r="CW187" i="18"/>
  <c r="CX187" i="18"/>
  <c r="CY187" i="18"/>
  <c r="CZ187" i="18"/>
  <c r="CH236" i="18"/>
  <c r="CG237" i="18"/>
  <c r="CH215" i="18"/>
  <c r="CG215" i="18"/>
  <c r="CI215" i="18"/>
  <c r="CJ215" i="18"/>
  <c r="CK215" i="18"/>
  <c r="CL215" i="18"/>
  <c r="CM215" i="18"/>
  <c r="CN215" i="18"/>
  <c r="CO215" i="18"/>
  <c r="CP215" i="18"/>
  <c r="CQ215" i="18"/>
  <c r="CR215" i="18"/>
  <c r="CS215" i="18"/>
  <c r="CT215" i="18"/>
  <c r="CU215" i="18"/>
  <c r="CV215" i="18"/>
  <c r="CW215" i="18"/>
  <c r="CX215" i="18"/>
  <c r="CY215" i="18"/>
  <c r="CZ215" i="18"/>
  <c r="CG222" i="18"/>
  <c r="CI222" i="18"/>
  <c r="CH222" i="18"/>
  <c r="CJ222" i="18"/>
  <c r="CK222" i="18"/>
  <c r="CL222" i="18"/>
  <c r="CM222" i="18"/>
  <c r="CN222" i="18"/>
  <c r="CO222" i="18"/>
  <c r="CP222" i="18"/>
  <c r="CQ222" i="18"/>
  <c r="CR222" i="18"/>
  <c r="CS222" i="18"/>
  <c r="CT222" i="18"/>
  <c r="CU222" i="18"/>
  <c r="CV222" i="18"/>
  <c r="CW222" i="18"/>
  <c r="CX222" i="18"/>
  <c r="CY222" i="18"/>
  <c r="CZ222" i="18"/>
  <c r="CG194" i="18"/>
  <c r="CH194" i="18"/>
  <c r="CI194" i="18"/>
  <c r="CJ194" i="18"/>
  <c r="CK194" i="18"/>
  <c r="CL194" i="18"/>
  <c r="CM194" i="18"/>
  <c r="CN194" i="18"/>
  <c r="CO194" i="18"/>
  <c r="CP194" i="18"/>
  <c r="CQ194" i="18"/>
  <c r="CR194" i="18"/>
  <c r="CS194" i="18"/>
  <c r="CT194" i="18"/>
  <c r="CU194" i="18"/>
  <c r="CV194" i="18"/>
  <c r="CW194" i="18"/>
  <c r="CX194" i="18"/>
  <c r="CY194" i="18"/>
  <c r="CZ194" i="18"/>
  <c r="CG208" i="18"/>
  <c r="CH208" i="18"/>
  <c r="CI208" i="18"/>
  <c r="CJ208" i="18"/>
  <c r="CK208" i="18"/>
  <c r="CL208" i="18"/>
  <c r="CM208" i="18"/>
  <c r="CN208" i="18"/>
  <c r="CO208" i="18"/>
  <c r="CP208" i="18"/>
  <c r="CQ208" i="18"/>
  <c r="CR208" i="18"/>
  <c r="CS208" i="18"/>
  <c r="CT208" i="18"/>
  <c r="CU208" i="18"/>
  <c r="CV208" i="18"/>
  <c r="CW208" i="18"/>
  <c r="CX208" i="18"/>
  <c r="CY208" i="18"/>
  <c r="CZ208" i="18"/>
  <c r="CG201" i="18"/>
  <c r="CH201" i="18"/>
  <c r="CI201" i="18"/>
  <c r="CJ201" i="18"/>
  <c r="CK201" i="18"/>
  <c r="CL201" i="18"/>
  <c r="CM201" i="18"/>
  <c r="CN201" i="18"/>
  <c r="CO201" i="18"/>
  <c r="CP201" i="18"/>
  <c r="CQ201" i="18"/>
  <c r="CR201" i="18"/>
  <c r="CS201" i="18"/>
  <c r="CT201" i="18"/>
  <c r="CU201" i="18"/>
  <c r="CV201" i="18"/>
  <c r="CW201" i="18"/>
  <c r="CX201" i="18"/>
  <c r="CY201" i="18"/>
  <c r="CZ201" i="18"/>
  <c r="AD11" i="17"/>
  <c r="Z4" i="17"/>
  <c r="AB4" i="17" s="1"/>
  <c r="AD4" i="17" s="1"/>
  <c r="AF4" i="17" s="1"/>
  <c r="AH4" i="17" s="1"/>
  <c r="AD24" i="17"/>
  <c r="AF24" i="17" s="1"/>
  <c r="AH24" i="17" s="1"/>
  <c r="AJ24" i="17" s="1"/>
  <c r="AL24" i="17" s="1"/>
  <c r="V77" i="19"/>
  <c r="AG52" i="16"/>
  <c r="X61" i="19" s="1"/>
  <c r="X52" i="16"/>
  <c r="G76" i="19"/>
  <c r="U76" i="19" s="1"/>
  <c r="AG42" i="16"/>
  <c r="X51" i="19" s="1"/>
  <c r="X48" i="16"/>
  <c r="G72" i="19"/>
  <c r="U72" i="19" s="1"/>
  <c r="AG48" i="16"/>
  <c r="X57" i="19" s="1"/>
  <c r="Z50" i="16"/>
  <c r="I74" i="19"/>
  <c r="W74" i="19" s="1"/>
  <c r="V62" i="19"/>
  <c r="AC17" i="18"/>
  <c r="Y53" i="16"/>
  <c r="AG44" i="16"/>
  <c r="X53" i="19" s="1"/>
  <c r="N38" i="16"/>
  <c r="Q53" i="16"/>
  <c r="P33" i="16"/>
  <c r="P48" i="16"/>
  <c r="R29" i="16"/>
  <c r="P37" i="16"/>
  <c r="P52" i="16"/>
  <c r="R35" i="16"/>
  <c r="K74" i="19" s="1"/>
  <c r="Y74" i="19" s="1"/>
  <c r="R50" i="16"/>
  <c r="AG53" i="16"/>
  <c r="AE53" i="16"/>
  <c r="C11" i="4"/>
  <c r="CH144" i="18" l="1"/>
  <c r="CI143" i="18" s="1"/>
  <c r="CH145" i="18"/>
  <c r="CH148" i="18" s="1"/>
  <c r="CH337" i="18"/>
  <c r="CH340" i="18" s="1"/>
  <c r="CH336" i="18"/>
  <c r="CI335" i="18" s="1"/>
  <c r="CH131" i="18"/>
  <c r="CH134" i="18" s="1"/>
  <c r="CH130" i="18"/>
  <c r="CI129" i="18" s="1"/>
  <c r="CI229" i="18"/>
  <c r="CH230" i="18"/>
  <c r="CH322" i="18"/>
  <c r="CI321" i="18" s="1"/>
  <c r="CH343" i="18"/>
  <c r="CI342" i="18" s="1"/>
  <c r="CH344" i="18"/>
  <c r="CH347" i="18" s="1"/>
  <c r="CH315" i="18"/>
  <c r="CI314" i="18" s="1"/>
  <c r="CH301" i="18"/>
  <c r="CI300" i="18" s="1"/>
  <c r="CH350" i="18"/>
  <c r="CI349" i="18" s="1"/>
  <c r="CH351" i="18"/>
  <c r="CH354" i="18" s="1"/>
  <c r="CH252" i="18"/>
  <c r="CI251" i="18" s="1"/>
  <c r="CH379" i="18"/>
  <c r="CI378" i="18" s="1"/>
  <c r="CH380" i="18"/>
  <c r="CH383" i="18" s="1"/>
  <c r="CH387" i="18"/>
  <c r="CH390" i="18" s="1"/>
  <c r="CH386" i="18"/>
  <c r="CI385" i="18" s="1"/>
  <c r="CH123" i="18"/>
  <c r="CI122" i="18" s="1"/>
  <c r="CH180" i="18"/>
  <c r="CI179" i="18"/>
  <c r="CI172" i="18"/>
  <c r="CH173" i="18"/>
  <c r="CH357" i="18"/>
  <c r="CI356" i="18" s="1"/>
  <c r="CH358" i="18"/>
  <c r="CH361" i="18" s="1"/>
  <c r="CH158" i="18"/>
  <c r="CI157" i="18" s="1"/>
  <c r="CH159" i="18"/>
  <c r="CH162" i="18" s="1"/>
  <c r="CH151" i="18"/>
  <c r="CI150" i="18" s="1"/>
  <c r="CH152" i="18"/>
  <c r="CH155" i="18" s="1"/>
  <c r="CH329" i="18"/>
  <c r="CI328" i="18" s="1"/>
  <c r="CH330" i="18"/>
  <c r="CH333" i="18" s="1"/>
  <c r="CH373" i="18"/>
  <c r="CH376" i="18" s="1"/>
  <c r="CH372" i="18"/>
  <c r="CI371" i="18" s="1"/>
  <c r="CQ88" i="18"/>
  <c r="CR87" i="18" s="1"/>
  <c r="CR88" i="18" s="1"/>
  <c r="CS87" i="18" s="1"/>
  <c r="CS88" i="18" s="1"/>
  <c r="CT87" i="18" s="1"/>
  <c r="CT88" i="18" s="1"/>
  <c r="CU87" i="18" s="1"/>
  <c r="CU88" i="18" s="1"/>
  <c r="CV87" i="18" s="1"/>
  <c r="CH138" i="18"/>
  <c r="CH141" i="18" s="1"/>
  <c r="CH137" i="18"/>
  <c r="CI136" i="18" s="1"/>
  <c r="CH166" i="18"/>
  <c r="CH169" i="18" s="1"/>
  <c r="CH165" i="18"/>
  <c r="CI164" i="18" s="1"/>
  <c r="CH366" i="18"/>
  <c r="CH369" i="18" s="1"/>
  <c r="CH365" i="18"/>
  <c r="CI364" i="18" s="1"/>
  <c r="CH308" i="18"/>
  <c r="CI307" i="18" s="1"/>
  <c r="CH52" i="18"/>
  <c r="CI51" i="18" s="1"/>
  <c r="CH59" i="18"/>
  <c r="CI58" i="18" s="1"/>
  <c r="CH237" i="18"/>
  <c r="CI236" i="18"/>
  <c r="AF11" i="17"/>
  <c r="AN24" i="17"/>
  <c r="AP24" i="17" s="1"/>
  <c r="AR24" i="17" s="1"/>
  <c r="AT24" i="17" s="1"/>
  <c r="AV24" i="17" s="1"/>
  <c r="AJ4" i="17"/>
  <c r="AL4" i="17" s="1"/>
  <c r="AN4" i="17" s="1"/>
  <c r="AP4" i="17" s="1"/>
  <c r="X62" i="19"/>
  <c r="Z52" i="16"/>
  <c r="I76" i="19"/>
  <c r="W76" i="19" s="1"/>
  <c r="Z48" i="16"/>
  <c r="I72" i="19"/>
  <c r="W72" i="19" s="1"/>
  <c r="AF17" i="18"/>
  <c r="AI17" i="18" s="1"/>
  <c r="R37" i="16"/>
  <c r="K76" i="19" s="1"/>
  <c r="Y76" i="19" s="1"/>
  <c r="R52" i="16"/>
  <c r="R33" i="16"/>
  <c r="K72" i="19" s="1"/>
  <c r="Y72" i="19" s="1"/>
  <c r="R48" i="16"/>
  <c r="P38" i="16"/>
  <c r="C17" i="4"/>
  <c r="CI365" i="18" l="1"/>
  <c r="CJ364" i="18" s="1"/>
  <c r="CI366" i="18"/>
  <c r="CI369" i="18" s="1"/>
  <c r="CI373" i="18"/>
  <c r="CI376" i="18" s="1"/>
  <c r="CI372" i="18"/>
  <c r="CJ371" i="18" s="1"/>
  <c r="CI386" i="18"/>
  <c r="CJ385" i="18" s="1"/>
  <c r="CI387" i="18"/>
  <c r="CI390" i="18" s="1"/>
  <c r="CI301" i="18"/>
  <c r="CJ300" i="18" s="1"/>
  <c r="CI357" i="18"/>
  <c r="CJ356" i="18" s="1"/>
  <c r="CI358" i="18"/>
  <c r="CI361" i="18" s="1"/>
  <c r="CJ229" i="18"/>
  <c r="CI230" i="18"/>
  <c r="CI165" i="18"/>
  <c r="CJ164" i="18" s="1"/>
  <c r="CI166" i="18"/>
  <c r="CI169" i="18" s="1"/>
  <c r="CI130" i="18"/>
  <c r="CJ129" i="18" s="1"/>
  <c r="CI131" i="18"/>
  <c r="CI134" i="18" s="1"/>
  <c r="CI308" i="18"/>
  <c r="CJ307" i="18" s="1"/>
  <c r="CI59" i="18"/>
  <c r="CJ58" i="18" s="1"/>
  <c r="CI330" i="18"/>
  <c r="CI333" i="18" s="1"/>
  <c r="CI329" i="18"/>
  <c r="CJ328" i="18" s="1"/>
  <c r="CJ172" i="18"/>
  <c r="CI173" i="18"/>
  <c r="CI380" i="18"/>
  <c r="CI383" i="18" s="1"/>
  <c r="CI379" i="18"/>
  <c r="CJ378" i="18" s="1"/>
  <c r="CI315" i="18"/>
  <c r="CJ314" i="18" s="1"/>
  <c r="CI138" i="18"/>
  <c r="CI141" i="18" s="1"/>
  <c r="CI137" i="18"/>
  <c r="CJ136" i="18" s="1"/>
  <c r="CJ179" i="18"/>
  <c r="CI180" i="18"/>
  <c r="CI337" i="18"/>
  <c r="CI340" i="18" s="1"/>
  <c r="CI336" i="18"/>
  <c r="CJ335" i="18" s="1"/>
  <c r="CI52" i="18"/>
  <c r="CJ51" i="18" s="1"/>
  <c r="CI152" i="18"/>
  <c r="CI155" i="18" s="1"/>
  <c r="CI151" i="18"/>
  <c r="CJ150" i="18" s="1"/>
  <c r="CI252" i="18"/>
  <c r="CJ251" i="18" s="1"/>
  <c r="CI344" i="18"/>
  <c r="CI347" i="18" s="1"/>
  <c r="CI343" i="18"/>
  <c r="CJ342" i="18" s="1"/>
  <c r="CI322" i="18"/>
  <c r="CJ321" i="18" s="1"/>
  <c r="CV88" i="18"/>
  <c r="CW87" i="18" s="1"/>
  <c r="CW88" i="18" s="1"/>
  <c r="CX87" i="18" s="1"/>
  <c r="CX88" i="18" s="1"/>
  <c r="CY87" i="18" s="1"/>
  <c r="CY88" i="18" s="1"/>
  <c r="CZ87" i="18" s="1"/>
  <c r="CZ88" i="18" s="1"/>
  <c r="CI158" i="18"/>
  <c r="CJ157" i="18" s="1"/>
  <c r="CI159" i="18"/>
  <c r="CI162" i="18" s="1"/>
  <c r="CI123" i="18"/>
  <c r="CJ122" i="18" s="1"/>
  <c r="CI350" i="18"/>
  <c r="CJ349" i="18" s="1"/>
  <c r="CI351" i="18"/>
  <c r="CI354" i="18" s="1"/>
  <c r="CI144" i="18"/>
  <c r="CJ143" i="18" s="1"/>
  <c r="CI145" i="18"/>
  <c r="CI148" i="18" s="1"/>
  <c r="CJ236" i="18"/>
  <c r="CI237" i="18"/>
  <c r="CH218" i="18"/>
  <c r="CH217" i="18" s="1"/>
  <c r="CG204" i="18"/>
  <c r="CG203" i="18" s="1"/>
  <c r="CG197" i="18"/>
  <c r="CG196" i="18" s="1"/>
  <c r="CG225" i="18"/>
  <c r="CG224" i="18" s="1"/>
  <c r="CG218" i="18"/>
  <c r="CG217" i="18" s="1"/>
  <c r="CG190" i="18"/>
  <c r="CG189" i="18" s="1"/>
  <c r="CG211" i="18"/>
  <c r="CG210" i="18" s="1"/>
  <c r="CH190" i="18"/>
  <c r="CH189" i="18" s="1"/>
  <c r="CI211" i="18"/>
  <c r="CI210" i="18" s="1"/>
  <c r="CH225" i="18"/>
  <c r="CH224" i="18" s="1"/>
  <c r="CH197" i="18"/>
  <c r="CH196" i="18" s="1"/>
  <c r="CI225" i="18"/>
  <c r="CI224" i="18" s="1"/>
  <c r="CH211" i="18"/>
  <c r="CH210" i="18" s="1"/>
  <c r="CI218" i="18"/>
  <c r="CI217" i="18" s="1"/>
  <c r="CH204" i="18"/>
  <c r="CH203" i="18" s="1"/>
  <c r="CI197" i="18"/>
  <c r="CI196" i="18" s="1"/>
  <c r="CJ218" i="18"/>
  <c r="CJ217" i="18" s="1"/>
  <c r="CG375" i="18"/>
  <c r="CG374" i="18" s="1"/>
  <c r="CG339" i="18"/>
  <c r="CG338" i="18" s="1"/>
  <c r="CJ197" i="18"/>
  <c r="CJ196" i="18" s="1"/>
  <c r="CJ211" i="18"/>
  <c r="CJ210" i="18" s="1"/>
  <c r="CJ225" i="18"/>
  <c r="CJ224" i="18" s="1"/>
  <c r="CG154" i="18"/>
  <c r="CG153" i="18" s="1"/>
  <c r="CI204" i="18"/>
  <c r="CI203" i="18" s="1"/>
  <c r="CI190" i="18"/>
  <c r="CI189" i="18" s="1"/>
  <c r="CG168" i="18"/>
  <c r="CG167" i="18" s="1"/>
  <c r="CG389" i="18"/>
  <c r="CG388" i="18" s="1"/>
  <c r="CH368" i="18"/>
  <c r="CH367" i="18" s="1"/>
  <c r="CG332" i="18"/>
  <c r="CG331" i="18" s="1"/>
  <c r="CH133" i="18"/>
  <c r="CH132" i="18" s="1"/>
  <c r="CJ204" i="18"/>
  <c r="CJ203" i="18" s="1"/>
  <c r="CK225" i="18"/>
  <c r="CK224" i="18" s="1"/>
  <c r="CH389" i="18"/>
  <c r="CH388" i="18" s="1"/>
  <c r="CH346" i="18"/>
  <c r="CH345" i="18" s="1"/>
  <c r="CH332" i="18"/>
  <c r="CH331" i="18" s="1"/>
  <c r="CG161" i="18"/>
  <c r="CG160" i="18" s="1"/>
  <c r="CG147" i="18"/>
  <c r="CG146" i="18" s="1"/>
  <c r="CH140" i="18"/>
  <c r="CH139" i="18" s="1"/>
  <c r="CG353" i="18"/>
  <c r="CG352" i="18" s="1"/>
  <c r="CG133" i="18"/>
  <c r="CG132" i="18" s="1"/>
  <c r="CG360" i="18"/>
  <c r="CG359" i="18" s="1"/>
  <c r="CH353" i="18"/>
  <c r="CH352" i="18" s="1"/>
  <c r="CH161" i="18"/>
  <c r="CH160" i="18" s="1"/>
  <c r="CH382" i="18"/>
  <c r="CH381" i="18" s="1"/>
  <c r="CH147" i="18"/>
  <c r="CH146" i="18" s="1"/>
  <c r="CG140" i="18"/>
  <c r="CG139" i="18" s="1"/>
  <c r="CK211" i="18"/>
  <c r="CK210" i="18" s="1"/>
  <c r="CK197" i="18"/>
  <c r="CK196" i="18" s="1"/>
  <c r="CJ190" i="18"/>
  <c r="CJ189" i="18" s="1"/>
  <c r="CG368" i="18"/>
  <c r="CG367" i="18" s="1"/>
  <c r="CK218" i="18"/>
  <c r="CK217" i="18" s="1"/>
  <c r="CH360" i="18"/>
  <c r="CH359" i="18" s="1"/>
  <c r="CG346" i="18"/>
  <c r="CG345" i="18" s="1"/>
  <c r="CG382" i="18"/>
  <c r="CG381" i="18" s="1"/>
  <c r="CL225" i="18"/>
  <c r="CL224" i="18" s="1"/>
  <c r="CK204" i="18"/>
  <c r="CK203" i="18" s="1"/>
  <c r="CK190" i="18"/>
  <c r="CK189" i="18" s="1"/>
  <c r="CH168" i="18"/>
  <c r="CH167" i="18" s="1"/>
  <c r="CH154" i="18"/>
  <c r="CH153" i="18" s="1"/>
  <c r="CH375" i="18"/>
  <c r="CH374" i="18" s="1"/>
  <c r="CL211" i="18"/>
  <c r="CL210" i="18" s="1"/>
  <c r="CH339" i="18"/>
  <c r="CH338" i="18" s="1"/>
  <c r="CL197" i="18"/>
  <c r="CL196" i="18" s="1"/>
  <c r="CL218" i="18"/>
  <c r="CL217" i="18" s="1"/>
  <c r="CM218" i="18"/>
  <c r="CM217" i="18" s="1"/>
  <c r="CM225" i="18"/>
  <c r="CM224" i="18" s="1"/>
  <c r="CL190" i="18"/>
  <c r="CL189" i="18" s="1"/>
  <c r="CM211" i="18"/>
  <c r="CM210" i="18" s="1"/>
  <c r="CM197" i="18"/>
  <c r="CM196" i="18" s="1"/>
  <c r="CL204" i="18"/>
  <c r="CL203" i="18" s="1"/>
  <c r="CN225" i="18"/>
  <c r="CN224" i="18" s="1"/>
  <c r="CM204" i="18"/>
  <c r="CM203" i="18" s="1"/>
  <c r="CN211" i="18"/>
  <c r="CN210" i="18" s="1"/>
  <c r="CM190" i="18"/>
  <c r="CM189" i="18" s="1"/>
  <c r="CN197" i="18"/>
  <c r="CN196" i="18" s="1"/>
  <c r="CN218" i="18"/>
  <c r="CN217" i="18" s="1"/>
  <c r="CO218" i="18"/>
  <c r="CO217" i="18" s="1"/>
  <c r="CO211" i="18"/>
  <c r="CO210" i="18" s="1"/>
  <c r="CO197" i="18"/>
  <c r="CO196" i="18" s="1"/>
  <c r="CN204" i="18"/>
  <c r="CN203" i="18" s="1"/>
  <c r="CN190" i="18"/>
  <c r="CN189" i="18" s="1"/>
  <c r="CO225" i="18"/>
  <c r="CO224" i="18" s="1"/>
  <c r="CO204" i="18"/>
  <c r="CO203" i="18" s="1"/>
  <c r="CO190" i="18"/>
  <c r="CO189" i="18" s="1"/>
  <c r="CP211" i="18"/>
  <c r="CP210" i="18" s="1"/>
  <c r="CP225" i="18"/>
  <c r="CP224" i="18" s="1"/>
  <c r="CP218" i="18"/>
  <c r="CP217" i="18" s="1"/>
  <c r="CP197" i="18"/>
  <c r="CP196" i="18" s="1"/>
  <c r="CP204" i="18"/>
  <c r="CP203" i="18" s="1"/>
  <c r="CQ225" i="18"/>
  <c r="CQ224" i="18" s="1"/>
  <c r="CP190" i="18"/>
  <c r="CP189" i="18" s="1"/>
  <c r="CQ218" i="18"/>
  <c r="CQ217" i="18" s="1"/>
  <c r="CQ211" i="18"/>
  <c r="CQ210" i="18" s="1"/>
  <c r="CQ197" i="18"/>
  <c r="CQ196" i="18" s="1"/>
  <c r="CQ204" i="18"/>
  <c r="CQ203" i="18" s="1"/>
  <c r="CR225" i="18"/>
  <c r="CR224" i="18" s="1"/>
  <c r="CR211" i="18"/>
  <c r="CR210" i="18" s="1"/>
  <c r="CR197" i="18"/>
  <c r="CR196" i="18" s="1"/>
  <c r="CR218" i="18"/>
  <c r="CR217" i="18" s="1"/>
  <c r="CQ190" i="18"/>
  <c r="CQ189" i="18" s="1"/>
  <c r="CR204" i="18"/>
  <c r="CR203" i="18" s="1"/>
  <c r="CS197" i="18"/>
  <c r="CS196" i="18" s="1"/>
  <c r="CS211" i="18"/>
  <c r="CS210" i="18" s="1"/>
  <c r="CR190" i="18"/>
  <c r="CR189" i="18" s="1"/>
  <c r="CS225" i="18"/>
  <c r="CS224" i="18" s="1"/>
  <c r="CS218" i="18"/>
  <c r="CS217" i="18" s="1"/>
  <c r="CT197" i="18"/>
  <c r="CT196" i="18" s="1"/>
  <c r="CT218" i="18"/>
  <c r="CT217" i="18" s="1"/>
  <c r="CS204" i="18"/>
  <c r="CS203" i="18" s="1"/>
  <c r="CT225" i="18"/>
  <c r="CT224" i="18" s="1"/>
  <c r="CT211" i="18"/>
  <c r="CT210" i="18" s="1"/>
  <c r="CS190" i="18"/>
  <c r="CS189" i="18" s="1"/>
  <c r="CT204" i="18"/>
  <c r="CT203" i="18" s="1"/>
  <c r="CU225" i="18"/>
  <c r="CU224" i="18" s="1"/>
  <c r="CU211" i="18"/>
  <c r="CU210" i="18" s="1"/>
  <c r="CU197" i="18"/>
  <c r="CU196" i="18" s="1"/>
  <c r="CT190" i="18"/>
  <c r="CT189" i="18" s="1"/>
  <c r="CU218" i="18"/>
  <c r="CU217" i="18" s="1"/>
  <c r="CV211" i="18"/>
  <c r="CV210" i="18" s="1"/>
  <c r="CU190" i="18"/>
  <c r="CU189" i="18" s="1"/>
  <c r="CV197" i="18"/>
  <c r="CV196" i="18" s="1"/>
  <c r="CV218" i="18"/>
  <c r="CV217" i="18" s="1"/>
  <c r="CV225" i="18"/>
  <c r="CV224" i="18" s="1"/>
  <c r="CU204" i="18"/>
  <c r="CU203" i="18" s="1"/>
  <c r="CW197" i="18"/>
  <c r="CW196" i="18" s="1"/>
  <c r="CV204" i="18"/>
  <c r="CV203" i="18" s="1"/>
  <c r="CW225" i="18"/>
  <c r="CW224" i="18" s="1"/>
  <c r="CV190" i="18"/>
  <c r="CV189" i="18" s="1"/>
  <c r="CW211" i="18"/>
  <c r="CW210" i="18" s="1"/>
  <c r="CW218" i="18"/>
  <c r="CW217" i="18" s="1"/>
  <c r="CX225" i="18"/>
  <c r="CX224" i="18" s="1"/>
  <c r="CW204" i="18"/>
  <c r="CW203" i="18" s="1"/>
  <c r="CW190" i="18"/>
  <c r="CW189" i="18" s="1"/>
  <c r="CX211" i="18"/>
  <c r="CX210" i="18" s="1"/>
  <c r="CX218" i="18"/>
  <c r="CX217" i="18" s="1"/>
  <c r="CX197" i="18"/>
  <c r="CX196" i="18" s="1"/>
  <c r="CY218" i="18"/>
  <c r="CY217" i="18" s="1"/>
  <c r="CX204" i="18"/>
  <c r="CX203" i="18" s="1"/>
  <c r="CY225" i="18"/>
  <c r="CY224" i="18" s="1"/>
  <c r="CX190" i="18"/>
  <c r="CX189" i="18" s="1"/>
  <c r="CY211" i="18"/>
  <c r="CY210" i="18" s="1"/>
  <c r="CY197" i="18"/>
  <c r="CY196" i="18" s="1"/>
  <c r="CZ218" i="18"/>
  <c r="CZ217" i="18" s="1"/>
  <c r="CZ225" i="18"/>
  <c r="CZ224" i="18" s="1"/>
  <c r="CZ197" i="18"/>
  <c r="CZ196" i="18" s="1"/>
  <c r="CZ211" i="18"/>
  <c r="CZ210" i="18" s="1"/>
  <c r="CY204" i="18"/>
  <c r="CY203" i="18" s="1"/>
  <c r="CY190" i="18"/>
  <c r="CY189" i="18" s="1"/>
  <c r="CZ204" i="18"/>
  <c r="CZ203" i="18" s="1"/>
  <c r="CZ190" i="18"/>
  <c r="CZ189" i="18" s="1"/>
  <c r="AL17" i="18"/>
  <c r="AJ57" i="18"/>
  <c r="AJ199" i="18"/>
  <c r="AJ192" i="18"/>
  <c r="AJ185" i="18"/>
  <c r="AJ213" i="18"/>
  <c r="AJ220" i="18"/>
  <c r="AJ206" i="18"/>
  <c r="AJ128" i="18"/>
  <c r="AJ306" i="18"/>
  <c r="AJ142" i="18"/>
  <c r="AJ355" i="18"/>
  <c r="AJ320" i="18"/>
  <c r="AJ156" i="18"/>
  <c r="AJ363" i="18"/>
  <c r="AJ377" i="18"/>
  <c r="AJ250" i="18"/>
  <c r="AJ50" i="18"/>
  <c r="AJ341" i="18"/>
  <c r="AJ299" i="18"/>
  <c r="AJ86" i="18"/>
  <c r="AJ348" i="18"/>
  <c r="AJ327" i="18"/>
  <c r="AJ135" i="18"/>
  <c r="AJ384" i="18"/>
  <c r="AJ121" i="18"/>
  <c r="AK57" i="18"/>
  <c r="AK156" i="18"/>
  <c r="AK50" i="18"/>
  <c r="AK299" i="18"/>
  <c r="AK384" i="18"/>
  <c r="AK206" i="18"/>
  <c r="AK320" i="18"/>
  <c r="AI192" i="18"/>
  <c r="AI220" i="18"/>
  <c r="AK327" i="18"/>
  <c r="AK192" i="18"/>
  <c r="AK142" i="18"/>
  <c r="AK121" i="18"/>
  <c r="AK220" i="18"/>
  <c r="AK377" i="18"/>
  <c r="AJ163" i="18"/>
  <c r="AJ334" i="18"/>
  <c r="AJ370" i="18"/>
  <c r="AI213" i="18"/>
  <c r="AK185" i="18"/>
  <c r="AK363" i="18"/>
  <c r="AK213" i="18"/>
  <c r="AK341" i="18"/>
  <c r="AK135" i="18"/>
  <c r="AK250" i="18"/>
  <c r="AJ149" i="18"/>
  <c r="AK199" i="18"/>
  <c r="AK306" i="18"/>
  <c r="AI199" i="18"/>
  <c r="AI185" i="18"/>
  <c r="AK128" i="18"/>
  <c r="AK348" i="18"/>
  <c r="AK355" i="18"/>
  <c r="AJ313" i="18"/>
  <c r="AI206" i="18"/>
  <c r="AK334" i="18"/>
  <c r="AK163" i="18"/>
  <c r="AK370" i="18"/>
  <c r="AK149" i="18"/>
  <c r="AK313" i="18"/>
  <c r="AH11" i="17"/>
  <c r="R38" i="16"/>
  <c r="U384" i="18"/>
  <c r="U377" i="18"/>
  <c r="U370" i="18"/>
  <c r="U363" i="18"/>
  <c r="U355" i="18"/>
  <c r="U348" i="18"/>
  <c r="U341" i="18"/>
  <c r="U334" i="18"/>
  <c r="U327" i="18"/>
  <c r="U320" i="18"/>
  <c r="U313" i="18"/>
  <c r="U306" i="18"/>
  <c r="U299" i="18"/>
  <c r="U57" i="18"/>
  <c r="U50" i="18"/>
  <c r="CI140" i="18" l="1"/>
  <c r="CI139" i="18" s="1"/>
  <c r="CI368" i="18"/>
  <c r="CI367" i="18" s="1"/>
  <c r="CI353" i="18"/>
  <c r="CI352" i="18" s="1"/>
  <c r="CI382" i="18"/>
  <c r="CI381" i="18" s="1"/>
  <c r="CI375" i="18"/>
  <c r="CI374" i="18" s="1"/>
  <c r="CI154" i="18"/>
  <c r="CI153" i="18" s="1"/>
  <c r="CI360" i="18"/>
  <c r="CI359" i="18" s="1"/>
  <c r="CI332" i="18"/>
  <c r="CI331" i="18" s="1"/>
  <c r="CI133" i="18"/>
  <c r="CI132" i="18" s="1"/>
  <c r="CI147" i="18"/>
  <c r="CI146" i="18" s="1"/>
  <c r="CI389" i="18"/>
  <c r="CI388" i="18" s="1"/>
  <c r="CI161" i="18"/>
  <c r="CI160" i="18" s="1"/>
  <c r="CI339" i="18"/>
  <c r="CI338" i="18" s="1"/>
  <c r="CI346" i="18"/>
  <c r="CI345" i="18" s="1"/>
  <c r="CI168" i="18"/>
  <c r="CI167" i="18" s="1"/>
  <c r="CJ158" i="18"/>
  <c r="CK157" i="18" s="1"/>
  <c r="CJ159" i="18"/>
  <c r="CJ252" i="18"/>
  <c r="CK251" i="18" s="1"/>
  <c r="CJ180" i="18"/>
  <c r="CK179" i="18"/>
  <c r="CK172" i="18"/>
  <c r="CJ173" i="18"/>
  <c r="CJ130" i="18"/>
  <c r="CK129" i="18" s="1"/>
  <c r="CJ131" i="18"/>
  <c r="CJ301" i="18"/>
  <c r="CK300" i="18" s="1"/>
  <c r="CJ151" i="18"/>
  <c r="CK150" i="18" s="1"/>
  <c r="CJ152" i="18"/>
  <c r="CJ138" i="18"/>
  <c r="CJ137" i="18"/>
  <c r="CK136" i="18" s="1"/>
  <c r="CJ330" i="18"/>
  <c r="CJ329" i="18"/>
  <c r="CK328" i="18" s="1"/>
  <c r="CJ145" i="18"/>
  <c r="CJ144" i="18"/>
  <c r="CK143" i="18" s="1"/>
  <c r="CJ165" i="18"/>
  <c r="CK164" i="18" s="1"/>
  <c r="CJ166" i="18"/>
  <c r="CJ387" i="18"/>
  <c r="CJ386" i="18"/>
  <c r="CK385" i="18" s="1"/>
  <c r="CJ322" i="18"/>
  <c r="CK321" i="18" s="1"/>
  <c r="CJ52" i="18"/>
  <c r="CK51" i="18" s="1"/>
  <c r="CJ315" i="18"/>
  <c r="CK314" i="18" s="1"/>
  <c r="CJ59" i="18"/>
  <c r="CK58" i="18" s="1"/>
  <c r="CJ372" i="18"/>
  <c r="CK371" i="18" s="1"/>
  <c r="CJ373" i="18"/>
  <c r="CJ351" i="18"/>
  <c r="CJ350" i="18"/>
  <c r="CK349" i="18" s="1"/>
  <c r="CK229" i="18"/>
  <c r="CJ230" i="18"/>
  <c r="CJ123" i="18"/>
  <c r="CK122" i="18" s="1"/>
  <c r="CJ343" i="18"/>
  <c r="CK342" i="18" s="1"/>
  <c r="CJ344" i="18"/>
  <c r="CJ336" i="18"/>
  <c r="CK335" i="18" s="1"/>
  <c r="CJ337" i="18"/>
  <c r="CJ379" i="18"/>
  <c r="CK378" i="18" s="1"/>
  <c r="CJ380" i="18"/>
  <c r="CJ308" i="18"/>
  <c r="CK307" i="18" s="1"/>
  <c r="CJ358" i="18"/>
  <c r="CJ357" i="18"/>
  <c r="CK356" i="18" s="1"/>
  <c r="CJ365" i="18"/>
  <c r="CK364" i="18" s="1"/>
  <c r="CJ366" i="18"/>
  <c r="AL156" i="18"/>
  <c r="AL327" i="18"/>
  <c r="AL384" i="18"/>
  <c r="AL57" i="18"/>
  <c r="CJ237" i="18"/>
  <c r="CK236" i="18"/>
  <c r="AL334" i="18"/>
  <c r="AL313" i="18"/>
  <c r="AL250" i="18"/>
  <c r="AL341" i="18"/>
  <c r="AK86" i="18"/>
  <c r="AL306" i="18"/>
  <c r="AL355" i="18"/>
  <c r="AL149" i="18"/>
  <c r="AL320" i="18"/>
  <c r="AL50" i="18"/>
  <c r="AO17" i="18"/>
  <c r="AO341" i="18" s="1"/>
  <c r="AM213" i="18"/>
  <c r="AM220" i="18"/>
  <c r="AM206" i="18"/>
  <c r="AM199" i="18"/>
  <c r="AM185" i="18"/>
  <c r="AM192" i="18"/>
  <c r="AM57" i="18"/>
  <c r="AM299" i="18"/>
  <c r="AM142" i="18"/>
  <c r="AM128" i="18"/>
  <c r="AM121" i="18"/>
  <c r="AM306" i="18"/>
  <c r="AM156" i="18"/>
  <c r="AM135" i="18"/>
  <c r="AM320" i="18"/>
  <c r="AM250" i="18"/>
  <c r="AM384" i="18"/>
  <c r="AM348" i="18"/>
  <c r="AM377" i="18"/>
  <c r="AN57" i="18"/>
  <c r="AM363" i="18"/>
  <c r="AM327" i="18"/>
  <c r="AM355" i="18"/>
  <c r="AM50" i="18"/>
  <c r="AM341" i="18"/>
  <c r="AM370" i="18"/>
  <c r="AN135" i="18"/>
  <c r="AN348" i="18"/>
  <c r="AN128" i="18"/>
  <c r="AN250" i="18"/>
  <c r="AN327" i="18"/>
  <c r="AN213" i="18"/>
  <c r="AM334" i="18"/>
  <c r="AL185" i="18"/>
  <c r="AN220" i="18"/>
  <c r="AM163" i="18"/>
  <c r="AN185" i="18"/>
  <c r="AN363" i="18"/>
  <c r="AN142" i="18"/>
  <c r="AN306" i="18"/>
  <c r="AN341" i="18"/>
  <c r="AN384" i="18"/>
  <c r="AL192" i="18"/>
  <c r="AN206" i="18"/>
  <c r="AM313" i="18"/>
  <c r="AM149" i="18"/>
  <c r="AN50" i="18"/>
  <c r="AN192" i="18"/>
  <c r="AN377" i="18"/>
  <c r="AN156" i="18"/>
  <c r="AN355" i="18"/>
  <c r="AN121" i="18"/>
  <c r="AN320" i="18"/>
  <c r="AN199" i="18"/>
  <c r="AL206" i="18"/>
  <c r="AL220" i="18"/>
  <c r="AL199" i="18"/>
  <c r="AN299" i="18"/>
  <c r="AL213" i="18"/>
  <c r="AN163" i="18"/>
  <c r="AN313" i="18"/>
  <c r="AN149" i="18"/>
  <c r="AN370" i="18"/>
  <c r="AN334" i="18"/>
  <c r="AL370" i="18"/>
  <c r="AL121" i="18"/>
  <c r="AL348" i="18"/>
  <c r="AL163" i="18"/>
  <c r="AL128" i="18"/>
  <c r="AL299" i="18"/>
  <c r="AL135" i="18"/>
  <c r="AL363" i="18"/>
  <c r="AO306" i="18"/>
  <c r="AL142" i="18"/>
  <c r="AL377" i="18"/>
  <c r="AJ11" i="17"/>
  <c r="U220" i="18"/>
  <c r="U192" i="18"/>
  <c r="U128" i="18"/>
  <c r="U156" i="18"/>
  <c r="U213" i="18"/>
  <c r="U199" i="18"/>
  <c r="U43" i="18"/>
  <c r="U135" i="18"/>
  <c r="U163" i="18"/>
  <c r="U206" i="18"/>
  <c r="U142" i="18"/>
  <c r="U29" i="18"/>
  <c r="U121" i="18"/>
  <c r="U149" i="18"/>
  <c r="X384" i="18"/>
  <c r="V384" i="18"/>
  <c r="V377" i="18"/>
  <c r="X377" i="18"/>
  <c r="V370" i="18"/>
  <c r="X370" i="18"/>
  <c r="V363" i="18"/>
  <c r="X363" i="18"/>
  <c r="V355" i="18"/>
  <c r="X355" i="18"/>
  <c r="V348" i="18"/>
  <c r="X348" i="18"/>
  <c r="X341" i="18"/>
  <c r="V341" i="18"/>
  <c r="X334" i="18"/>
  <c r="V334" i="18"/>
  <c r="V327" i="18"/>
  <c r="X327" i="18"/>
  <c r="X320" i="18"/>
  <c r="V320" i="18"/>
  <c r="V313" i="18"/>
  <c r="X313" i="18"/>
  <c r="V306" i="18"/>
  <c r="X306" i="18"/>
  <c r="V299" i="18"/>
  <c r="X299" i="18"/>
  <c r="X220" i="18"/>
  <c r="X213" i="18"/>
  <c r="X206" i="18"/>
  <c r="X199" i="18"/>
  <c r="X192" i="18"/>
  <c r="X163" i="18"/>
  <c r="X156" i="18"/>
  <c r="X149" i="18"/>
  <c r="X142" i="18"/>
  <c r="X135" i="18"/>
  <c r="X128" i="18"/>
  <c r="X121" i="18"/>
  <c r="V57" i="18"/>
  <c r="X57" i="18"/>
  <c r="V50" i="18"/>
  <c r="X50" i="18"/>
  <c r="N385" i="18"/>
  <c r="N386" i="18"/>
  <c r="N387" i="18"/>
  <c r="N388" i="18"/>
  <c r="N389" i="18"/>
  <c r="N390" i="18"/>
  <c r="CK387" i="18" l="1"/>
  <c r="CK386" i="18"/>
  <c r="CL385" i="18" s="1"/>
  <c r="CK138" i="18"/>
  <c r="CK137" i="18"/>
  <c r="CL136" i="18" s="1"/>
  <c r="CK308" i="18"/>
  <c r="CL307" i="18" s="1"/>
  <c r="CK123" i="18"/>
  <c r="CL122" i="18" s="1"/>
  <c r="CK59" i="18"/>
  <c r="CL58" i="18" s="1"/>
  <c r="CJ390" i="18"/>
  <c r="CJ389" i="18"/>
  <c r="CJ388" i="18" s="1"/>
  <c r="CJ141" i="18"/>
  <c r="CJ140" i="18"/>
  <c r="CJ139" i="18" s="1"/>
  <c r="CK173" i="18"/>
  <c r="CL172" i="18"/>
  <c r="CJ383" i="18"/>
  <c r="CJ382" i="18"/>
  <c r="CJ381" i="18" s="1"/>
  <c r="CK315" i="18"/>
  <c r="CL314" i="18" s="1"/>
  <c r="CJ169" i="18"/>
  <c r="CJ168" i="18"/>
  <c r="CJ167" i="18" s="1"/>
  <c r="CJ155" i="18"/>
  <c r="CJ154" i="18"/>
  <c r="CJ153" i="18" s="1"/>
  <c r="CL179" i="18"/>
  <c r="CK180" i="18"/>
  <c r="CK380" i="18"/>
  <c r="CK379" i="18"/>
  <c r="CL378" i="18" s="1"/>
  <c r="CL229" i="18"/>
  <c r="CK230" i="18"/>
  <c r="CK165" i="18"/>
  <c r="CL164" i="18" s="1"/>
  <c r="CK166" i="18"/>
  <c r="CK152" i="18"/>
  <c r="CK151" i="18"/>
  <c r="CL150" i="18" s="1"/>
  <c r="CJ369" i="18"/>
  <c r="CJ368" i="18"/>
  <c r="CJ367" i="18" s="1"/>
  <c r="CJ340" i="18"/>
  <c r="CJ339" i="18"/>
  <c r="CJ338" i="18" s="1"/>
  <c r="CK351" i="18"/>
  <c r="CK350" i="18"/>
  <c r="CL349" i="18" s="1"/>
  <c r="CK145" i="18"/>
  <c r="CK144" i="18"/>
  <c r="CL143" i="18" s="1"/>
  <c r="CK366" i="18"/>
  <c r="CK365" i="18"/>
  <c r="CL364" i="18" s="1"/>
  <c r="CK336" i="18"/>
  <c r="CL335" i="18" s="1"/>
  <c r="CK337" i="18"/>
  <c r="CJ354" i="18"/>
  <c r="CJ353" i="18"/>
  <c r="CJ352" i="18" s="1"/>
  <c r="CK52" i="18"/>
  <c r="CL51" i="18" s="1"/>
  <c r="CJ148" i="18"/>
  <c r="CJ147" i="18"/>
  <c r="CJ146" i="18" s="1"/>
  <c r="CK301" i="18"/>
  <c r="CL300" i="18" s="1"/>
  <c r="CK252" i="18"/>
  <c r="CL251" i="18" s="1"/>
  <c r="CK358" i="18"/>
  <c r="CK357" i="18"/>
  <c r="CL356" i="18" s="1"/>
  <c r="CJ347" i="18"/>
  <c r="CJ346" i="18"/>
  <c r="CJ345" i="18" s="1"/>
  <c r="CJ376" i="18"/>
  <c r="CJ375" i="18"/>
  <c r="CJ374" i="18" s="1"/>
  <c r="CK330" i="18"/>
  <c r="CK329" i="18"/>
  <c r="CL328" i="18" s="1"/>
  <c r="CJ134" i="18"/>
  <c r="CJ133" i="18"/>
  <c r="CJ132" i="18" s="1"/>
  <c r="CJ162" i="18"/>
  <c r="CJ161" i="18"/>
  <c r="CJ160" i="18" s="1"/>
  <c r="CJ361" i="18"/>
  <c r="CJ360" i="18"/>
  <c r="CJ359" i="18" s="1"/>
  <c r="CK343" i="18"/>
  <c r="CL342" i="18" s="1"/>
  <c r="CK344" i="18"/>
  <c r="CK372" i="18"/>
  <c r="CL371" i="18" s="1"/>
  <c r="CK373" i="18"/>
  <c r="CK322" i="18"/>
  <c r="CL321" i="18" s="1"/>
  <c r="CJ333" i="18"/>
  <c r="CJ332" i="18"/>
  <c r="CJ331" i="18" s="1"/>
  <c r="CK130" i="18"/>
  <c r="CL129" i="18" s="1"/>
  <c r="CK131" i="18"/>
  <c r="CK159" i="18"/>
  <c r="CK158" i="18"/>
  <c r="CL157" i="18" s="1"/>
  <c r="AI86" i="18"/>
  <c r="CK237" i="18"/>
  <c r="CL236" i="18"/>
  <c r="AO370" i="18"/>
  <c r="AO363" i="18"/>
  <c r="AO348" i="18"/>
  <c r="AO135" i="18"/>
  <c r="AO320" i="18"/>
  <c r="AO384" i="18"/>
  <c r="AO334" i="18"/>
  <c r="AO250" i="18"/>
  <c r="AO299" i="18"/>
  <c r="AO149" i="18"/>
  <c r="AO156" i="18"/>
  <c r="AO50" i="18"/>
  <c r="AO57" i="18"/>
  <c r="AO377" i="18"/>
  <c r="AO313" i="18"/>
  <c r="AO121" i="18"/>
  <c r="AO128" i="18"/>
  <c r="AO142" i="18"/>
  <c r="AM86" i="18"/>
  <c r="AR17" i="18"/>
  <c r="AP220" i="18"/>
  <c r="AP57" i="18"/>
  <c r="AP213" i="18"/>
  <c r="AP206" i="18"/>
  <c r="AP199" i="18"/>
  <c r="AP192" i="18"/>
  <c r="AP185" i="18"/>
  <c r="AP320" i="18"/>
  <c r="AP250" i="18"/>
  <c r="AP384" i="18"/>
  <c r="AP50" i="18"/>
  <c r="AP341" i="18"/>
  <c r="AP348" i="18"/>
  <c r="AP121" i="18"/>
  <c r="AP363" i="18"/>
  <c r="AP299" i="18"/>
  <c r="AP135" i="18"/>
  <c r="AP377" i="18"/>
  <c r="AQ57" i="18"/>
  <c r="AP128" i="18"/>
  <c r="AP327" i="18"/>
  <c r="AP306" i="18"/>
  <c r="AP142" i="18"/>
  <c r="AP156" i="18"/>
  <c r="AP355" i="18"/>
  <c r="AP163" i="18"/>
  <c r="AQ220" i="18"/>
  <c r="AQ250" i="18"/>
  <c r="AP313" i="18"/>
  <c r="AP370" i="18"/>
  <c r="AO213" i="18"/>
  <c r="AP149" i="18"/>
  <c r="AQ135" i="18"/>
  <c r="AQ348" i="18"/>
  <c r="AQ128" i="18"/>
  <c r="AQ50" i="18"/>
  <c r="AQ213" i="18"/>
  <c r="AO192" i="18"/>
  <c r="AO185" i="18"/>
  <c r="AQ192" i="18"/>
  <c r="AQ306" i="18"/>
  <c r="AQ363" i="18"/>
  <c r="AQ142" i="18"/>
  <c r="AQ185" i="18"/>
  <c r="AQ327" i="18"/>
  <c r="AQ341" i="18"/>
  <c r="AQ206" i="18"/>
  <c r="AQ377" i="18"/>
  <c r="AQ199" i="18"/>
  <c r="AQ355" i="18"/>
  <c r="AO206" i="18"/>
  <c r="AO199" i="18"/>
  <c r="AQ320" i="18"/>
  <c r="AQ156" i="18"/>
  <c r="AP334" i="18"/>
  <c r="AO220" i="18"/>
  <c r="AQ121" i="18"/>
  <c r="AQ299" i="18"/>
  <c r="AQ384" i="18"/>
  <c r="AQ370" i="18"/>
  <c r="AQ163" i="18"/>
  <c r="AQ149" i="18"/>
  <c r="AQ334" i="18"/>
  <c r="AQ313" i="18"/>
  <c r="AO355" i="18"/>
  <c r="AO327" i="18"/>
  <c r="AO163" i="18"/>
  <c r="AL11" i="17"/>
  <c r="T121" i="18"/>
  <c r="V121" i="18"/>
  <c r="T135" i="18"/>
  <c r="V135" i="18"/>
  <c r="T206" i="18"/>
  <c r="V206" i="18"/>
  <c r="T220" i="18"/>
  <c r="V220" i="18"/>
  <c r="T156" i="18"/>
  <c r="V156" i="18"/>
  <c r="T142" i="18"/>
  <c r="V142" i="18"/>
  <c r="T43" i="18"/>
  <c r="V43" i="18"/>
  <c r="T163" i="18"/>
  <c r="V163" i="18"/>
  <c r="T192" i="18"/>
  <c r="V192" i="18"/>
  <c r="T128" i="18"/>
  <c r="V128" i="18"/>
  <c r="T213" i="18"/>
  <c r="V213" i="18"/>
  <c r="T29" i="18"/>
  <c r="V29" i="18"/>
  <c r="T149" i="18"/>
  <c r="V149" i="18"/>
  <c r="T199" i="18"/>
  <c r="V199" i="18"/>
  <c r="T370" i="18"/>
  <c r="T320" i="18"/>
  <c r="T313" i="18"/>
  <c r="T299" i="18"/>
  <c r="T341" i="18"/>
  <c r="T355" i="18"/>
  <c r="T377" i="18"/>
  <c r="T384" i="18"/>
  <c r="T306" i="18"/>
  <c r="T363" i="18"/>
  <c r="T327" i="18"/>
  <c r="T334" i="18"/>
  <c r="T348" i="18"/>
  <c r="T50" i="18"/>
  <c r="T57" i="18"/>
  <c r="AA384" i="18"/>
  <c r="AA377" i="18"/>
  <c r="AA370" i="18"/>
  <c r="AA363" i="18"/>
  <c r="AA355" i="18"/>
  <c r="AA348" i="18"/>
  <c r="AA341" i="18"/>
  <c r="AA334" i="18"/>
  <c r="AA327" i="18"/>
  <c r="AA320" i="18"/>
  <c r="AA313" i="18"/>
  <c r="AA306" i="18"/>
  <c r="AA299" i="18"/>
  <c r="AA220" i="18"/>
  <c r="AA213" i="18"/>
  <c r="AA206" i="18"/>
  <c r="AA199" i="18"/>
  <c r="AA192" i="18"/>
  <c r="AA163" i="18"/>
  <c r="AA156" i="18"/>
  <c r="AA149" i="18"/>
  <c r="AA142" i="18"/>
  <c r="AA135" i="18"/>
  <c r="AA128" i="18"/>
  <c r="AA121" i="18"/>
  <c r="AA57" i="18"/>
  <c r="AA50" i="18"/>
  <c r="CK134" i="18" l="1"/>
  <c r="CK133" i="18"/>
  <c r="CK132" i="18" s="1"/>
  <c r="CK347" i="18"/>
  <c r="CK346" i="18"/>
  <c r="CK345" i="18" s="1"/>
  <c r="CL329" i="18"/>
  <c r="CM328" i="18" s="1"/>
  <c r="CL330" i="18"/>
  <c r="CL358" i="18"/>
  <c r="CL357" i="18"/>
  <c r="CM356" i="18" s="1"/>
  <c r="CL350" i="18"/>
  <c r="CM349" i="18" s="1"/>
  <c r="CL351" i="18"/>
  <c r="CK169" i="18"/>
  <c r="CK168" i="18"/>
  <c r="CK167" i="18" s="1"/>
  <c r="CL59" i="18"/>
  <c r="CM58" i="18" s="1"/>
  <c r="CL386" i="18"/>
  <c r="CM385" i="18" s="1"/>
  <c r="CL387" i="18"/>
  <c r="CL130" i="18"/>
  <c r="CM129" i="18" s="1"/>
  <c r="CL131" i="18"/>
  <c r="CL344" i="18"/>
  <c r="CL343" i="18"/>
  <c r="CM342" i="18" s="1"/>
  <c r="CK333" i="18"/>
  <c r="CK332" i="18"/>
  <c r="CK331" i="18" s="1"/>
  <c r="CK361" i="18"/>
  <c r="CK360" i="18"/>
  <c r="CK359" i="18" s="1"/>
  <c r="CL52" i="18"/>
  <c r="CM51" i="18" s="1"/>
  <c r="CK354" i="18"/>
  <c r="CK353" i="18"/>
  <c r="CK352" i="18" s="1"/>
  <c r="CL165" i="18"/>
  <c r="CM164" i="18" s="1"/>
  <c r="CL166" i="18"/>
  <c r="CL180" i="18"/>
  <c r="CM179" i="18"/>
  <c r="CK390" i="18"/>
  <c r="CK389" i="18"/>
  <c r="CK388" i="18" s="1"/>
  <c r="CL252" i="18"/>
  <c r="CM251" i="18" s="1"/>
  <c r="CL173" i="18"/>
  <c r="CM172" i="18"/>
  <c r="CL123" i="18"/>
  <c r="CM122" i="18" s="1"/>
  <c r="CL322" i="18"/>
  <c r="CM321" i="18" s="1"/>
  <c r="CL301" i="18"/>
  <c r="CM300" i="18" s="1"/>
  <c r="CK340" i="18"/>
  <c r="CK339" i="18"/>
  <c r="CK338" i="18" s="1"/>
  <c r="CL144" i="18"/>
  <c r="CM143" i="18" s="1"/>
  <c r="CL145" i="18"/>
  <c r="CL337" i="18"/>
  <c r="CL336" i="18"/>
  <c r="CM335" i="18" s="1"/>
  <c r="CK148" i="18"/>
  <c r="CK147" i="18"/>
  <c r="CK146" i="18" s="1"/>
  <c r="CM229" i="18"/>
  <c r="CL230" i="18"/>
  <c r="CL308" i="18"/>
  <c r="CM307" i="18" s="1"/>
  <c r="CL158" i="18"/>
  <c r="CM157" i="18" s="1"/>
  <c r="CL159" i="18"/>
  <c r="CK376" i="18"/>
  <c r="CK375" i="18"/>
  <c r="CK374" i="18" s="1"/>
  <c r="CL365" i="18"/>
  <c r="CM364" i="18" s="1"/>
  <c r="CL366" i="18"/>
  <c r="CL152" i="18"/>
  <c r="CL151" i="18"/>
  <c r="CM150" i="18" s="1"/>
  <c r="CL380" i="18"/>
  <c r="CL379" i="18"/>
  <c r="CM378" i="18" s="1"/>
  <c r="CL315" i="18"/>
  <c r="CM314" i="18" s="1"/>
  <c r="CL138" i="18"/>
  <c r="CL137" i="18"/>
  <c r="CM136" i="18" s="1"/>
  <c r="CK162" i="18"/>
  <c r="CK161" i="18"/>
  <c r="CK160" i="18" s="1"/>
  <c r="CL373" i="18"/>
  <c r="CL372" i="18"/>
  <c r="CM371" i="18" s="1"/>
  <c r="CK369" i="18"/>
  <c r="CK368" i="18"/>
  <c r="CK367" i="18" s="1"/>
  <c r="CK155" i="18"/>
  <c r="CK154" i="18"/>
  <c r="CK153" i="18" s="1"/>
  <c r="CK383" i="18"/>
  <c r="CK382" i="18"/>
  <c r="CK381" i="18" s="1"/>
  <c r="CK141" i="18"/>
  <c r="CK140" i="18"/>
  <c r="CK139" i="18" s="1"/>
  <c r="CM236" i="18"/>
  <c r="CL237" i="18"/>
  <c r="AU17" i="18"/>
  <c r="AS213" i="18"/>
  <c r="AS206" i="18"/>
  <c r="AS199" i="18"/>
  <c r="AS192" i="18"/>
  <c r="AS185" i="18"/>
  <c r="AS57" i="18"/>
  <c r="AS220" i="18"/>
  <c r="AS341" i="18"/>
  <c r="AS363" i="18"/>
  <c r="AS121" i="18"/>
  <c r="AS135" i="18"/>
  <c r="AS306" i="18"/>
  <c r="AS299" i="18"/>
  <c r="AS320" i="18"/>
  <c r="AS128" i="18"/>
  <c r="AS327" i="18"/>
  <c r="AS156" i="18"/>
  <c r="AS377" i="18"/>
  <c r="AS142" i="18"/>
  <c r="AS355" i="18"/>
  <c r="AS50" i="18"/>
  <c r="AS384" i="18"/>
  <c r="AS250" i="18"/>
  <c r="AS348" i="18"/>
  <c r="AT57" i="18"/>
  <c r="AR185" i="18"/>
  <c r="AR206" i="18"/>
  <c r="AT128" i="18"/>
  <c r="AT327" i="18"/>
  <c r="AT185" i="18"/>
  <c r="AT363" i="18"/>
  <c r="AT206" i="18"/>
  <c r="AT199" i="18"/>
  <c r="AT220" i="18"/>
  <c r="AS313" i="18"/>
  <c r="AR213" i="18"/>
  <c r="AR192" i="18"/>
  <c r="AR199" i="18"/>
  <c r="AR220" i="18"/>
  <c r="AT142" i="18"/>
  <c r="AS163" i="18"/>
  <c r="AT377" i="18"/>
  <c r="AT341" i="18"/>
  <c r="AT192" i="18"/>
  <c r="AT50" i="18"/>
  <c r="AS370" i="18"/>
  <c r="AT213" i="18"/>
  <c r="AT250" i="18"/>
  <c r="AT156" i="18"/>
  <c r="AT355" i="18"/>
  <c r="AT306" i="18"/>
  <c r="AT121" i="18"/>
  <c r="AS334" i="18"/>
  <c r="AT384" i="18"/>
  <c r="AT320" i="18"/>
  <c r="AT135" i="18"/>
  <c r="AS149" i="18"/>
  <c r="AT299" i="18"/>
  <c r="AT348" i="18"/>
  <c r="AT163" i="18"/>
  <c r="AT334" i="18"/>
  <c r="AT313" i="18"/>
  <c r="AT370" i="18"/>
  <c r="AT149" i="18"/>
  <c r="AR384" i="18"/>
  <c r="AR306" i="18"/>
  <c r="AR363" i="18"/>
  <c r="AR142" i="18"/>
  <c r="AR341" i="18"/>
  <c r="AR128" i="18"/>
  <c r="AR121" i="18"/>
  <c r="AR57" i="18"/>
  <c r="AR377" i="18"/>
  <c r="AR163" i="18"/>
  <c r="AR327" i="18"/>
  <c r="AR156" i="18"/>
  <c r="AR250" i="18"/>
  <c r="AR50" i="18"/>
  <c r="AR355" i="18"/>
  <c r="AR313" i="18"/>
  <c r="AR320" i="18"/>
  <c r="AR334" i="18"/>
  <c r="AR348" i="18"/>
  <c r="AR370" i="18"/>
  <c r="AR299" i="18"/>
  <c r="AR149" i="18"/>
  <c r="AR135" i="18"/>
  <c r="AN86" i="18"/>
  <c r="AN11" i="17"/>
  <c r="W128" i="18"/>
  <c r="Y128" i="18"/>
  <c r="W320" i="18"/>
  <c r="Y320" i="18"/>
  <c r="W377" i="18"/>
  <c r="Y377" i="18"/>
  <c r="W50" i="18"/>
  <c r="Y50" i="18"/>
  <c r="W149" i="18"/>
  <c r="Y149" i="18"/>
  <c r="W355" i="18"/>
  <c r="Y355" i="18"/>
  <c r="W220" i="18"/>
  <c r="Y220" i="18"/>
  <c r="W334" i="18"/>
  <c r="Y334" i="18"/>
  <c r="W348" i="18"/>
  <c r="Y348" i="18"/>
  <c r="W121" i="18"/>
  <c r="Y121" i="18"/>
  <c r="W163" i="18"/>
  <c r="Y163" i="18"/>
  <c r="W199" i="18"/>
  <c r="Y199" i="18"/>
  <c r="W313" i="18"/>
  <c r="Y313" i="18"/>
  <c r="W370" i="18"/>
  <c r="Y370" i="18"/>
  <c r="W142" i="18"/>
  <c r="Y142" i="18"/>
  <c r="W156" i="18"/>
  <c r="Y156" i="18"/>
  <c r="W192" i="18"/>
  <c r="Y192" i="18"/>
  <c r="W213" i="18"/>
  <c r="Y213" i="18"/>
  <c r="W327" i="18"/>
  <c r="Y327" i="18"/>
  <c r="W384" i="18"/>
  <c r="Y384" i="18"/>
  <c r="W57" i="18"/>
  <c r="Y57" i="18"/>
  <c r="W206" i="18"/>
  <c r="Y206" i="18"/>
  <c r="W306" i="18"/>
  <c r="Y306" i="18"/>
  <c r="W363" i="18"/>
  <c r="Y363" i="18"/>
  <c r="W135" i="18"/>
  <c r="Y135" i="18"/>
  <c r="W299" i="18"/>
  <c r="Y299" i="18"/>
  <c r="W341" i="18"/>
  <c r="Y341" i="18"/>
  <c r="AD384" i="18"/>
  <c r="AD377" i="18"/>
  <c r="AD370" i="18"/>
  <c r="AD363" i="18"/>
  <c r="AD355" i="18"/>
  <c r="AD348" i="18"/>
  <c r="AD341" i="18"/>
  <c r="AD334" i="18"/>
  <c r="AD327" i="18"/>
  <c r="AD320" i="18"/>
  <c r="AD313" i="18"/>
  <c r="AD306" i="18"/>
  <c r="AD299" i="18"/>
  <c r="AD220" i="18"/>
  <c r="AD213" i="18"/>
  <c r="AD206" i="18"/>
  <c r="AD199" i="18"/>
  <c r="AD192" i="18"/>
  <c r="AD163" i="18"/>
  <c r="AD156" i="18"/>
  <c r="AD149" i="18"/>
  <c r="AD142" i="18"/>
  <c r="AD135" i="18"/>
  <c r="AD128" i="18"/>
  <c r="AD121" i="18"/>
  <c r="AD57" i="18"/>
  <c r="AD50" i="18"/>
  <c r="CM373" i="18" l="1"/>
  <c r="CM372" i="18"/>
  <c r="CN371" i="18" s="1"/>
  <c r="CM379" i="18"/>
  <c r="CN378" i="18" s="1"/>
  <c r="CM380" i="18"/>
  <c r="CL162" i="18"/>
  <c r="CL161" i="18"/>
  <c r="CL160" i="18" s="1"/>
  <c r="AI156" i="18" s="1"/>
  <c r="CM336" i="18"/>
  <c r="CN335" i="18" s="1"/>
  <c r="CM337" i="18"/>
  <c r="CL148" i="18"/>
  <c r="CL147" i="18"/>
  <c r="CL146" i="18" s="1"/>
  <c r="AI142" i="18" s="1"/>
  <c r="CL169" i="18"/>
  <c r="CL168" i="18"/>
  <c r="CL167" i="18" s="1"/>
  <c r="AI163" i="18" s="1"/>
  <c r="CM59" i="18"/>
  <c r="CN58" i="18" s="1"/>
  <c r="CM357" i="18"/>
  <c r="CN356" i="18" s="1"/>
  <c r="CM358" i="18"/>
  <c r="CL376" i="18"/>
  <c r="CL375" i="18"/>
  <c r="CL374" i="18" s="1"/>
  <c r="AI370" i="18" s="1"/>
  <c r="CL383" i="18"/>
  <c r="CL382" i="18"/>
  <c r="CL381" i="18" s="1"/>
  <c r="AI377" i="18" s="1"/>
  <c r="CM159" i="18"/>
  <c r="CM158" i="18"/>
  <c r="CN157" i="18" s="1"/>
  <c r="CL340" i="18"/>
  <c r="CL339" i="18"/>
  <c r="CL338" i="18" s="1"/>
  <c r="AI334" i="18" s="1"/>
  <c r="CM144" i="18"/>
  <c r="CN143" i="18" s="1"/>
  <c r="CM145" i="18"/>
  <c r="CM252" i="18"/>
  <c r="CN251" i="18" s="1"/>
  <c r="CM165" i="18"/>
  <c r="CN164" i="18" s="1"/>
  <c r="CM166" i="18"/>
  <c r="CL361" i="18"/>
  <c r="CL360" i="18"/>
  <c r="CL359" i="18" s="1"/>
  <c r="AI355" i="18" s="1"/>
  <c r="CM152" i="18"/>
  <c r="CM151" i="18"/>
  <c r="CN150" i="18" s="1"/>
  <c r="CM343" i="18"/>
  <c r="CN342" i="18" s="1"/>
  <c r="CM344" i="18"/>
  <c r="CL333" i="18"/>
  <c r="CL332" i="18"/>
  <c r="CL331" i="18" s="1"/>
  <c r="AI327" i="18" s="1"/>
  <c r="CL155" i="18"/>
  <c r="CL154" i="18"/>
  <c r="CL153" i="18" s="1"/>
  <c r="AI149" i="18" s="1"/>
  <c r="CM308" i="18"/>
  <c r="CN307" i="18" s="1"/>
  <c r="CL347" i="18"/>
  <c r="CL346" i="18"/>
  <c r="CL345" i="18" s="1"/>
  <c r="AI341" i="18" s="1"/>
  <c r="CM330" i="18"/>
  <c r="CM329" i="18"/>
  <c r="CN328" i="18" s="1"/>
  <c r="CM138" i="18"/>
  <c r="CM137" i="18"/>
  <c r="CN136" i="18" s="1"/>
  <c r="CL369" i="18"/>
  <c r="CL368" i="18"/>
  <c r="CL367" i="18" s="1"/>
  <c r="AI363" i="18" s="1"/>
  <c r="CM52" i="18"/>
  <c r="CN51" i="18" s="1"/>
  <c r="CL134" i="18"/>
  <c r="CL133" i="18"/>
  <c r="CL132" i="18" s="1"/>
  <c r="AI128" i="18" s="1"/>
  <c r="CL354" i="18"/>
  <c r="CL353" i="18"/>
  <c r="CL352" i="18" s="1"/>
  <c r="AI348" i="18" s="1"/>
  <c r="CL141" i="18"/>
  <c r="CL140" i="18"/>
  <c r="CL139" i="18" s="1"/>
  <c r="AI135" i="18" s="1"/>
  <c r="CM365" i="18"/>
  <c r="CN364" i="18" s="1"/>
  <c r="CM366" i="18"/>
  <c r="CN229" i="18"/>
  <c r="CM230" i="18"/>
  <c r="CM301" i="18"/>
  <c r="CN300" i="18" s="1"/>
  <c r="CM123" i="18"/>
  <c r="CN122" i="18" s="1"/>
  <c r="CM131" i="18"/>
  <c r="CM130" i="18"/>
  <c r="CN129" i="18" s="1"/>
  <c r="CM351" i="18"/>
  <c r="CM350" i="18"/>
  <c r="CN349" i="18" s="1"/>
  <c r="CM315" i="18"/>
  <c r="CN314" i="18" s="1"/>
  <c r="CM322" i="18"/>
  <c r="CN321" i="18" s="1"/>
  <c r="CN172" i="18"/>
  <c r="CM173" i="18"/>
  <c r="CN179" i="18"/>
  <c r="CM180" i="18"/>
  <c r="CL390" i="18"/>
  <c r="CL389" i="18"/>
  <c r="CL388" i="18" s="1"/>
  <c r="AI384" i="18" s="1"/>
  <c r="CM387" i="18"/>
  <c r="CM386" i="18"/>
  <c r="CN385" i="18" s="1"/>
  <c r="AL86" i="18"/>
  <c r="CM237" i="18"/>
  <c r="CN236" i="18"/>
  <c r="AX17" i="18"/>
  <c r="AV206" i="18"/>
  <c r="AV199" i="18"/>
  <c r="AV57" i="18"/>
  <c r="AV192" i="18"/>
  <c r="AV185" i="18"/>
  <c r="AV220" i="18"/>
  <c r="AV213" i="18"/>
  <c r="AV299" i="18"/>
  <c r="AV306" i="18"/>
  <c r="AV348" i="18"/>
  <c r="AV50" i="18"/>
  <c r="AV377" i="18"/>
  <c r="AV363" i="18"/>
  <c r="AV341" i="18"/>
  <c r="AV135" i="18"/>
  <c r="AV121" i="18"/>
  <c r="AV142" i="18"/>
  <c r="AV128" i="18"/>
  <c r="AV327" i="18"/>
  <c r="AV156" i="18"/>
  <c r="AV384" i="18"/>
  <c r="AW57" i="18"/>
  <c r="AV250" i="18"/>
  <c r="AV355" i="18"/>
  <c r="AV320" i="18"/>
  <c r="AW142" i="18"/>
  <c r="AW320" i="18"/>
  <c r="AW348" i="18"/>
  <c r="AW250" i="18"/>
  <c r="AW299" i="18"/>
  <c r="AW341" i="18"/>
  <c r="AV370" i="18"/>
  <c r="AU192" i="18"/>
  <c r="AW135" i="18"/>
  <c r="AV149" i="18"/>
  <c r="AW156" i="18"/>
  <c r="AW363" i="18"/>
  <c r="AW355" i="18"/>
  <c r="AW50" i="18"/>
  <c r="AW192" i="18"/>
  <c r="AW384" i="18"/>
  <c r="AV163" i="18"/>
  <c r="AU185" i="18"/>
  <c r="AU206" i="18"/>
  <c r="AU220" i="18"/>
  <c r="AV334" i="18"/>
  <c r="AW185" i="18"/>
  <c r="AW377" i="18"/>
  <c r="AW206" i="18"/>
  <c r="AW220" i="18"/>
  <c r="AU213" i="18"/>
  <c r="AU199" i="18"/>
  <c r="AV313" i="18"/>
  <c r="AW128" i="18"/>
  <c r="AW306" i="18"/>
  <c r="AW213" i="18"/>
  <c r="AW199" i="18"/>
  <c r="AW121" i="18"/>
  <c r="AW327" i="18"/>
  <c r="AW163" i="18"/>
  <c r="AW313" i="18"/>
  <c r="AW149" i="18"/>
  <c r="AW334" i="18"/>
  <c r="AW370" i="18"/>
  <c r="AU306" i="18"/>
  <c r="AU370" i="18"/>
  <c r="AU250" i="18"/>
  <c r="AU341" i="18"/>
  <c r="AU128" i="18"/>
  <c r="AU135" i="18"/>
  <c r="AU384" i="18"/>
  <c r="AU320" i="18"/>
  <c r="AU163" i="18"/>
  <c r="AU363" i="18"/>
  <c r="AU377" i="18"/>
  <c r="AU299" i="18"/>
  <c r="AU313" i="18"/>
  <c r="AU156" i="18"/>
  <c r="AU57" i="18"/>
  <c r="AU121" i="18"/>
  <c r="AU149" i="18"/>
  <c r="AU355" i="18"/>
  <c r="AU348" i="18"/>
  <c r="AU327" i="18"/>
  <c r="AU334" i="18"/>
  <c r="AU142" i="18"/>
  <c r="AU50" i="18"/>
  <c r="AP11" i="17"/>
  <c r="AR11" i="17" s="1"/>
  <c r="AT11" i="17" s="1"/>
  <c r="AV11" i="17" s="1"/>
  <c r="AX11" i="17" s="1"/>
  <c r="AZ11" i="17" s="1"/>
  <c r="BB11" i="17" s="1"/>
  <c r="BD11" i="17" s="1"/>
  <c r="BF11" i="17" s="1"/>
  <c r="Z135" i="18"/>
  <c r="AB135" i="18"/>
  <c r="Z149" i="18"/>
  <c r="AB149" i="18"/>
  <c r="Z192" i="18"/>
  <c r="AB192" i="18"/>
  <c r="Z299" i="18"/>
  <c r="AB299" i="18"/>
  <c r="Z220" i="18"/>
  <c r="AB220" i="18"/>
  <c r="Z334" i="18"/>
  <c r="AB334" i="18"/>
  <c r="Z370" i="18"/>
  <c r="AB370" i="18"/>
  <c r="Z163" i="18"/>
  <c r="AB163" i="18"/>
  <c r="Z199" i="18"/>
  <c r="AB199" i="18"/>
  <c r="Z313" i="18"/>
  <c r="AB313" i="18"/>
  <c r="Z355" i="18"/>
  <c r="AB355" i="18"/>
  <c r="Z57" i="18"/>
  <c r="AB57" i="18"/>
  <c r="Z50" i="18"/>
  <c r="AB50" i="18"/>
  <c r="Z128" i="18"/>
  <c r="AB128" i="18"/>
  <c r="Z121" i="18"/>
  <c r="AB121" i="18"/>
  <c r="Z384" i="18"/>
  <c r="AB384" i="18"/>
  <c r="Z142" i="18"/>
  <c r="AB142" i="18"/>
  <c r="Z156" i="18"/>
  <c r="AB156" i="18"/>
  <c r="Z306" i="18"/>
  <c r="AB306" i="18"/>
  <c r="Z327" i="18"/>
  <c r="AB327" i="18"/>
  <c r="Z363" i="18"/>
  <c r="AB363" i="18"/>
  <c r="Z341" i="18"/>
  <c r="AB341" i="18"/>
  <c r="Z348" i="18"/>
  <c r="AB348" i="18"/>
  <c r="Z206" i="18"/>
  <c r="AB206" i="18"/>
  <c r="Z213" i="18"/>
  <c r="AB213" i="18"/>
  <c r="Z320" i="18"/>
  <c r="AB320" i="18"/>
  <c r="Z377" i="18"/>
  <c r="AB377" i="18"/>
  <c r="AG384" i="18"/>
  <c r="AE384" i="18"/>
  <c r="AG377" i="18"/>
  <c r="AE377" i="18"/>
  <c r="AG370" i="18"/>
  <c r="AE370" i="18"/>
  <c r="AG363" i="18"/>
  <c r="AE363" i="18"/>
  <c r="AG355" i="18"/>
  <c r="AE355" i="18"/>
  <c r="AG348" i="18"/>
  <c r="AE348" i="18"/>
  <c r="AG341" i="18"/>
  <c r="AE341" i="18"/>
  <c r="AG334" i="18"/>
  <c r="AE334" i="18"/>
  <c r="AG327" i="18"/>
  <c r="AE327" i="18"/>
  <c r="AG320" i="18"/>
  <c r="AE320" i="18"/>
  <c r="AG313" i="18"/>
  <c r="AE313" i="18"/>
  <c r="AG306" i="18"/>
  <c r="AE306" i="18"/>
  <c r="AG299" i="18"/>
  <c r="AE299" i="18"/>
  <c r="AG220" i="18"/>
  <c r="AE220" i="18"/>
  <c r="AG213" i="18"/>
  <c r="AE213" i="18"/>
  <c r="AG206" i="18"/>
  <c r="AE206" i="18"/>
  <c r="AG199" i="18"/>
  <c r="AE199" i="18"/>
  <c r="AG192" i="18"/>
  <c r="AE192" i="18"/>
  <c r="AG163" i="18"/>
  <c r="AE163" i="18"/>
  <c r="AG156" i="18"/>
  <c r="AE156" i="18"/>
  <c r="AG149" i="18"/>
  <c r="AE149" i="18"/>
  <c r="AG142" i="18"/>
  <c r="AE142" i="18"/>
  <c r="AG135" i="18"/>
  <c r="AE135" i="18"/>
  <c r="AG128" i="18"/>
  <c r="AE128" i="18"/>
  <c r="AG121" i="18"/>
  <c r="AE121" i="18"/>
  <c r="AG57" i="18"/>
  <c r="AE57" i="18"/>
  <c r="AG50" i="18"/>
  <c r="AE50" i="18"/>
  <c r="CN131" i="18" l="1"/>
  <c r="CN130" i="18"/>
  <c r="CO129" i="18" s="1"/>
  <c r="CN308" i="18"/>
  <c r="CO307" i="18" s="1"/>
  <c r="CM169" i="18"/>
  <c r="CM168" i="18"/>
  <c r="CM167" i="18" s="1"/>
  <c r="CN158" i="18"/>
  <c r="CO157" i="18" s="1"/>
  <c r="CN159" i="18"/>
  <c r="CM340" i="18"/>
  <c r="CM339" i="18"/>
  <c r="CM338" i="18" s="1"/>
  <c r="CO172" i="18"/>
  <c r="CN173" i="18"/>
  <c r="CM134" i="18"/>
  <c r="CM133" i="18"/>
  <c r="CM132" i="18" s="1"/>
  <c r="CO229" i="18"/>
  <c r="CN230" i="18"/>
  <c r="CN165" i="18"/>
  <c r="CO164" i="18" s="1"/>
  <c r="CN166" i="18"/>
  <c r="CM162" i="18"/>
  <c r="CM161" i="18"/>
  <c r="CM160" i="18" s="1"/>
  <c r="CN59" i="18"/>
  <c r="CO58" i="18" s="1"/>
  <c r="CN337" i="18"/>
  <c r="CN336" i="18"/>
  <c r="CO335" i="18" s="1"/>
  <c r="CN322" i="18"/>
  <c r="CO321" i="18" s="1"/>
  <c r="CM369" i="18"/>
  <c r="CM368" i="18"/>
  <c r="CM367" i="18" s="1"/>
  <c r="CN52" i="18"/>
  <c r="CO51" i="18" s="1"/>
  <c r="CN138" i="18"/>
  <c r="CN137" i="18"/>
  <c r="CO136" i="18" s="1"/>
  <c r="CN152" i="18"/>
  <c r="CN151" i="18"/>
  <c r="CO150" i="18" s="1"/>
  <c r="CN252" i="18"/>
  <c r="CO251" i="18" s="1"/>
  <c r="CN366" i="18"/>
  <c r="CN365" i="18"/>
  <c r="CO364" i="18" s="1"/>
  <c r="CM141" i="18"/>
  <c r="CM140" i="18"/>
  <c r="CM139" i="18" s="1"/>
  <c r="CM155" i="18"/>
  <c r="CM154" i="18"/>
  <c r="CM153" i="18" s="1"/>
  <c r="CN315" i="18"/>
  <c r="CO314" i="18" s="1"/>
  <c r="CN330" i="18"/>
  <c r="CN329" i="18"/>
  <c r="CO328" i="18" s="1"/>
  <c r="CM148" i="18"/>
  <c r="CM147" i="18"/>
  <c r="CM146" i="18" s="1"/>
  <c r="CM383" i="18"/>
  <c r="CM382" i="18"/>
  <c r="CM381" i="18" s="1"/>
  <c r="CN123" i="18"/>
  <c r="CO122" i="18" s="1"/>
  <c r="CM333" i="18"/>
  <c r="CM332" i="18"/>
  <c r="CM331" i="18" s="1"/>
  <c r="CN145" i="18"/>
  <c r="CN144" i="18"/>
  <c r="CO143" i="18" s="1"/>
  <c r="CN380" i="18"/>
  <c r="CN379" i="18"/>
  <c r="CO378" i="18" s="1"/>
  <c r="CN387" i="18"/>
  <c r="CN386" i="18"/>
  <c r="CO385" i="18" s="1"/>
  <c r="CN351" i="18"/>
  <c r="CN350" i="18"/>
  <c r="CO349" i="18" s="1"/>
  <c r="CM347" i="18"/>
  <c r="CM346" i="18"/>
  <c r="CM345" i="18" s="1"/>
  <c r="CM361" i="18"/>
  <c r="CM360" i="18"/>
  <c r="CM359" i="18" s="1"/>
  <c r="CN372" i="18"/>
  <c r="CO371" i="18" s="1"/>
  <c r="CN373" i="18"/>
  <c r="CM390" i="18"/>
  <c r="CM389" i="18"/>
  <c r="CM388" i="18" s="1"/>
  <c r="CN180" i="18"/>
  <c r="CO179" i="18"/>
  <c r="CM354" i="18"/>
  <c r="CM353" i="18"/>
  <c r="CM352" i="18" s="1"/>
  <c r="CN301" i="18"/>
  <c r="CO300" i="18" s="1"/>
  <c r="CN344" i="18"/>
  <c r="CN343" i="18"/>
  <c r="CO342" i="18" s="1"/>
  <c r="CN357" i="18"/>
  <c r="CO356" i="18" s="1"/>
  <c r="CN358" i="18"/>
  <c r="CM376" i="18"/>
  <c r="CM375" i="18"/>
  <c r="CM374" i="18" s="1"/>
  <c r="CO236" i="18"/>
  <c r="CN237" i="18"/>
  <c r="AQ86" i="18"/>
  <c r="BA17" i="18"/>
  <c r="AY206" i="18"/>
  <c r="AY199" i="18"/>
  <c r="AY57" i="18"/>
  <c r="AY192" i="18"/>
  <c r="AY185" i="18"/>
  <c r="AY220" i="18"/>
  <c r="AY213" i="18"/>
  <c r="AY86" i="18"/>
  <c r="AY121" i="18"/>
  <c r="AY156" i="18"/>
  <c r="AY341" i="18"/>
  <c r="AY135" i="18"/>
  <c r="AY142" i="18"/>
  <c r="AY384" i="18"/>
  <c r="AY306" i="18"/>
  <c r="AY250" i="18"/>
  <c r="AY100" i="18"/>
  <c r="AY320" i="18"/>
  <c r="AY128" i="18"/>
  <c r="AZ57" i="18"/>
  <c r="AY299" i="18"/>
  <c r="AY50" i="18"/>
  <c r="AY355" i="18"/>
  <c r="AY348" i="18"/>
  <c r="AY114" i="18"/>
  <c r="AY363" i="18"/>
  <c r="AY93" i="18"/>
  <c r="AY377" i="18"/>
  <c r="AY327" i="18"/>
  <c r="AY334" i="18"/>
  <c r="AX199" i="18"/>
  <c r="AY313" i="18"/>
  <c r="AZ250" i="18"/>
  <c r="AZ50" i="18"/>
  <c r="AZ384" i="18"/>
  <c r="AZ128" i="18"/>
  <c r="AZ199" i="18"/>
  <c r="AZ363" i="18"/>
  <c r="AX206" i="18"/>
  <c r="AY149" i="18"/>
  <c r="AZ121" i="18"/>
  <c r="AZ299" i="18"/>
  <c r="AZ206" i="18"/>
  <c r="AZ142" i="18"/>
  <c r="AZ306" i="18"/>
  <c r="AZ377" i="18"/>
  <c r="AY163" i="18"/>
  <c r="AX220" i="18"/>
  <c r="AY370" i="18"/>
  <c r="AZ135" i="18"/>
  <c r="AZ327" i="18"/>
  <c r="AZ220" i="18"/>
  <c r="AZ156" i="18"/>
  <c r="AZ320" i="18"/>
  <c r="AZ192" i="18"/>
  <c r="AZ341" i="18"/>
  <c r="AZ348" i="18"/>
  <c r="AX213" i="18"/>
  <c r="AX192" i="18"/>
  <c r="AX185" i="18"/>
  <c r="AZ213" i="18"/>
  <c r="AZ355" i="18"/>
  <c r="AZ185" i="18"/>
  <c r="AX86" i="18"/>
  <c r="AX114" i="18"/>
  <c r="AX93" i="18"/>
  <c r="AZ334" i="18"/>
  <c r="AZ163" i="18"/>
  <c r="AZ370" i="18"/>
  <c r="AZ149" i="18"/>
  <c r="AZ313" i="18"/>
  <c r="AX100" i="18"/>
  <c r="AX149" i="18"/>
  <c r="AX327" i="18"/>
  <c r="AX250" i="18"/>
  <c r="AX320" i="18"/>
  <c r="AX313" i="18"/>
  <c r="AX128" i="18"/>
  <c r="AZ93" i="18"/>
  <c r="AX299" i="18"/>
  <c r="AX370" i="18"/>
  <c r="AX156" i="18"/>
  <c r="AX306" i="18"/>
  <c r="AX334" i="18"/>
  <c r="AX142" i="18"/>
  <c r="AX348" i="18"/>
  <c r="AX341" i="18"/>
  <c r="AX355" i="18"/>
  <c r="AX363" i="18"/>
  <c r="AX50" i="18"/>
  <c r="AX121" i="18"/>
  <c r="AX163" i="18"/>
  <c r="AZ86" i="18"/>
  <c r="AX384" i="18"/>
  <c r="AX377" i="18"/>
  <c r="AZ100" i="18"/>
  <c r="AZ114" i="18"/>
  <c r="AX57" i="18"/>
  <c r="AX135" i="18"/>
  <c r="AC313" i="18"/>
  <c r="AC370" i="18"/>
  <c r="AC163" i="18"/>
  <c r="AC348" i="18"/>
  <c r="AC192" i="18"/>
  <c r="AC384" i="18"/>
  <c r="AC135" i="18"/>
  <c r="AC156" i="18"/>
  <c r="AC306" i="18"/>
  <c r="AC320" i="18"/>
  <c r="AC363" i="18"/>
  <c r="AC128" i="18"/>
  <c r="AC206" i="18"/>
  <c r="AC341" i="18"/>
  <c r="AC121" i="18"/>
  <c r="AC57" i="18"/>
  <c r="AC50" i="18"/>
  <c r="AC377" i="18"/>
  <c r="AC220" i="18"/>
  <c r="AC334" i="18"/>
  <c r="AC213" i="18"/>
  <c r="AC327" i="18"/>
  <c r="AC142" i="18"/>
  <c r="AC149" i="18"/>
  <c r="AC199" i="18"/>
  <c r="AC299" i="18"/>
  <c r="AC355" i="18"/>
  <c r="AH57" i="18"/>
  <c r="AH50" i="18"/>
  <c r="CN361" i="18" l="1"/>
  <c r="CN360" i="18"/>
  <c r="CN359" i="18" s="1"/>
  <c r="CO180" i="18"/>
  <c r="CP179" i="18"/>
  <c r="CO380" i="18"/>
  <c r="CO379" i="18"/>
  <c r="CP378" i="18" s="1"/>
  <c r="CN162" i="18"/>
  <c r="CN161" i="18"/>
  <c r="CN160" i="18" s="1"/>
  <c r="CO357" i="18"/>
  <c r="CP356" i="18" s="1"/>
  <c r="CO358" i="18"/>
  <c r="CN383" i="18"/>
  <c r="CN382" i="18"/>
  <c r="CN381" i="18" s="1"/>
  <c r="CO252" i="18"/>
  <c r="CP251" i="18" s="1"/>
  <c r="CO158" i="18"/>
  <c r="CP157" i="18" s="1"/>
  <c r="CO159" i="18"/>
  <c r="CO344" i="18"/>
  <c r="CO343" i="18"/>
  <c r="CP342" i="18" s="1"/>
  <c r="CO145" i="18"/>
  <c r="CO144" i="18"/>
  <c r="CP143" i="18" s="1"/>
  <c r="CO315" i="18"/>
  <c r="CP314" i="18" s="1"/>
  <c r="CO151" i="18"/>
  <c r="CP150" i="18" s="1"/>
  <c r="CO152" i="18"/>
  <c r="CO322" i="18"/>
  <c r="CP321" i="18" s="1"/>
  <c r="CN169" i="18"/>
  <c r="CN168" i="18"/>
  <c r="CN167" i="18" s="1"/>
  <c r="CN347" i="18"/>
  <c r="CN346" i="18"/>
  <c r="CN345" i="18" s="1"/>
  <c r="CN148" i="18"/>
  <c r="CN147" i="18"/>
  <c r="CN146" i="18" s="1"/>
  <c r="CN155" i="18"/>
  <c r="CN154" i="18"/>
  <c r="CN153" i="18" s="1"/>
  <c r="CO165" i="18"/>
  <c r="CP164" i="18" s="1"/>
  <c r="CO166" i="18"/>
  <c r="CO173" i="18"/>
  <c r="CP172" i="18"/>
  <c r="CO301" i="18"/>
  <c r="CP300" i="18" s="1"/>
  <c r="CN376" i="18"/>
  <c r="CN375" i="18"/>
  <c r="CN374" i="18" s="1"/>
  <c r="CO351" i="18"/>
  <c r="CO350" i="18"/>
  <c r="CP349" i="18" s="1"/>
  <c r="CO366" i="18"/>
  <c r="CO365" i="18"/>
  <c r="CP364" i="18" s="1"/>
  <c r="CO137" i="18"/>
  <c r="CP136" i="18" s="1"/>
  <c r="CO138" i="18"/>
  <c r="CO336" i="18"/>
  <c r="CP335" i="18" s="1"/>
  <c r="CO337" i="18"/>
  <c r="CO308" i="18"/>
  <c r="CP307" i="18" s="1"/>
  <c r="CO373" i="18"/>
  <c r="CO372" i="18"/>
  <c r="CP371" i="18" s="1"/>
  <c r="CN354" i="18"/>
  <c r="CN353" i="18"/>
  <c r="CN352" i="18" s="1"/>
  <c r="CN369" i="18"/>
  <c r="CN368" i="18"/>
  <c r="CN367" i="18" s="1"/>
  <c r="CN141" i="18"/>
  <c r="CN140" i="18"/>
  <c r="CN139" i="18" s="1"/>
  <c r="CN340" i="18"/>
  <c r="CN339" i="18"/>
  <c r="CN338" i="18" s="1"/>
  <c r="CO386" i="18"/>
  <c r="CP385" i="18" s="1"/>
  <c r="CO387" i="18"/>
  <c r="CO123" i="18"/>
  <c r="CP122" i="18" s="1"/>
  <c r="CO329" i="18"/>
  <c r="CP328" i="18" s="1"/>
  <c r="CO330" i="18"/>
  <c r="CO52" i="18"/>
  <c r="CP51" i="18" s="1"/>
  <c r="CO130" i="18"/>
  <c r="CP129" i="18" s="1"/>
  <c r="CO131" i="18"/>
  <c r="CN390" i="18"/>
  <c r="CN389" i="18"/>
  <c r="CN388" i="18" s="1"/>
  <c r="CN333" i="18"/>
  <c r="CN332" i="18"/>
  <c r="CN331" i="18" s="1"/>
  <c r="CO59" i="18"/>
  <c r="CP58" i="18" s="1"/>
  <c r="CP229" i="18"/>
  <c r="CO230" i="18"/>
  <c r="CN134" i="18"/>
  <c r="CN133" i="18"/>
  <c r="CN132" i="18" s="1"/>
  <c r="CO237" i="18"/>
  <c r="CP236" i="18"/>
  <c r="AO86" i="18"/>
  <c r="BD17" i="18"/>
  <c r="BF100" i="18" s="1"/>
  <c r="BB199" i="18"/>
  <c r="BB192" i="18"/>
  <c r="BB185" i="18"/>
  <c r="BB206" i="18"/>
  <c r="BB220" i="18"/>
  <c r="BB57" i="18"/>
  <c r="BB213" i="18"/>
  <c r="BB50" i="18"/>
  <c r="BB299" i="18"/>
  <c r="BB121" i="18"/>
  <c r="BB128" i="18"/>
  <c r="BB135" i="18"/>
  <c r="BB142" i="18"/>
  <c r="BB327" i="18"/>
  <c r="BB156" i="18"/>
  <c r="BB341" i="18"/>
  <c r="BB250" i="18"/>
  <c r="BB355" i="18"/>
  <c r="BB348" i="18"/>
  <c r="BC57" i="18"/>
  <c r="BB363" i="18"/>
  <c r="BB320" i="18"/>
  <c r="BB306" i="18"/>
  <c r="BB384" i="18"/>
  <c r="BB377" i="18"/>
  <c r="BA192" i="18"/>
  <c r="BA206" i="18"/>
  <c r="BB163" i="18"/>
  <c r="BB313" i="18"/>
  <c r="BC192" i="18"/>
  <c r="BC156" i="18"/>
  <c r="BC377" i="18"/>
  <c r="BC206" i="18"/>
  <c r="BC135" i="18"/>
  <c r="BC355" i="18"/>
  <c r="BB334" i="18"/>
  <c r="BA220" i="18"/>
  <c r="BA185" i="18"/>
  <c r="BB370" i="18"/>
  <c r="BC220" i="18"/>
  <c r="BC306" i="18"/>
  <c r="BC185" i="18"/>
  <c r="BC299" i="18"/>
  <c r="BC384" i="18"/>
  <c r="BA213" i="18"/>
  <c r="BA199" i="18"/>
  <c r="BC320" i="18"/>
  <c r="BC128" i="18"/>
  <c r="BC348" i="18"/>
  <c r="BC213" i="18"/>
  <c r="BC199" i="18"/>
  <c r="BC327" i="18"/>
  <c r="BB149" i="18"/>
  <c r="BC50" i="18"/>
  <c r="BC142" i="18"/>
  <c r="BC363" i="18"/>
  <c r="BC250" i="18"/>
  <c r="BC121" i="18"/>
  <c r="BC341" i="18"/>
  <c r="BC313" i="18"/>
  <c r="BC163" i="18"/>
  <c r="BB93" i="18"/>
  <c r="BC334" i="18"/>
  <c r="BB86" i="18"/>
  <c r="BC370" i="18"/>
  <c r="BC149" i="18"/>
  <c r="BC93" i="18"/>
  <c r="BC86" i="18"/>
  <c r="BA114" i="18"/>
  <c r="BA93" i="18"/>
  <c r="BA86" i="18"/>
  <c r="BA384" i="18"/>
  <c r="BA313" i="18"/>
  <c r="BA149" i="18"/>
  <c r="BA135" i="18"/>
  <c r="BA320" i="18"/>
  <c r="BA57" i="18"/>
  <c r="BA334" i="18"/>
  <c r="BA50" i="18"/>
  <c r="BA348" i="18"/>
  <c r="BA341" i="18"/>
  <c r="BA121" i="18"/>
  <c r="BA142" i="18"/>
  <c r="BA377" i="18"/>
  <c r="BA327" i="18"/>
  <c r="BA250" i="18"/>
  <c r="BA299" i="18"/>
  <c r="BA355" i="18"/>
  <c r="BA163" i="18"/>
  <c r="BA306" i="18"/>
  <c r="BA363" i="18"/>
  <c r="BA128" i="18"/>
  <c r="BA156" i="18"/>
  <c r="BA370" i="18"/>
  <c r="BB100" i="18"/>
  <c r="BB114" i="18"/>
  <c r="BC100" i="18"/>
  <c r="BC114" i="18"/>
  <c r="BA100" i="18"/>
  <c r="AF220" i="18"/>
  <c r="AH220" i="18"/>
  <c r="AF320" i="18"/>
  <c r="AH320" i="18"/>
  <c r="AF199" i="18"/>
  <c r="AH199" i="18"/>
  <c r="AF313" i="18"/>
  <c r="AH313" i="18"/>
  <c r="AF334" i="18"/>
  <c r="AH334" i="18"/>
  <c r="AF355" i="18"/>
  <c r="AH355" i="18"/>
  <c r="AF370" i="18"/>
  <c r="AH370" i="18"/>
  <c r="AF128" i="18"/>
  <c r="AH128" i="18"/>
  <c r="AF163" i="18"/>
  <c r="AH163" i="18"/>
  <c r="AF348" i="18"/>
  <c r="AH348" i="18"/>
  <c r="AF384" i="18"/>
  <c r="AH384" i="18"/>
  <c r="AF149" i="18"/>
  <c r="AH149" i="18"/>
  <c r="AF121" i="18"/>
  <c r="AH121" i="18"/>
  <c r="AF306" i="18"/>
  <c r="AH306" i="18"/>
  <c r="AF142" i="18"/>
  <c r="AH142" i="18"/>
  <c r="AF156" i="18"/>
  <c r="AH156" i="18"/>
  <c r="AF327" i="18"/>
  <c r="AH327" i="18"/>
  <c r="AF363" i="18"/>
  <c r="AH363" i="18"/>
  <c r="AF213" i="18"/>
  <c r="AH213" i="18"/>
  <c r="AF192" i="18"/>
  <c r="AH192" i="18"/>
  <c r="AF206" i="18"/>
  <c r="AH206" i="18"/>
  <c r="AF341" i="18"/>
  <c r="AH341" i="18"/>
  <c r="AF377" i="18"/>
  <c r="AH377" i="18"/>
  <c r="AF135" i="18"/>
  <c r="AH135" i="18"/>
  <c r="AF299" i="18"/>
  <c r="AH299" i="18"/>
  <c r="AF57" i="18"/>
  <c r="AF50" i="18"/>
  <c r="CP336" i="18" l="1"/>
  <c r="CQ335" i="18" s="1"/>
  <c r="CP337" i="18"/>
  <c r="CP52" i="18"/>
  <c r="CQ51" i="18" s="1"/>
  <c r="CO340" i="18"/>
  <c r="CO339" i="18"/>
  <c r="CO338" i="18" s="1"/>
  <c r="CP315" i="18"/>
  <c r="CQ314" i="18" s="1"/>
  <c r="CP252" i="18"/>
  <c r="CQ251" i="18" s="1"/>
  <c r="CP59" i="18"/>
  <c r="CQ58" i="18" s="1"/>
  <c r="CO333" i="18"/>
  <c r="CO332" i="18"/>
  <c r="CO331" i="18" s="1"/>
  <c r="CP372" i="18"/>
  <c r="CQ371" i="18" s="1"/>
  <c r="CP373" i="18"/>
  <c r="CO141" i="18"/>
  <c r="CO140" i="18"/>
  <c r="CO139" i="18" s="1"/>
  <c r="CP144" i="18"/>
  <c r="CQ143" i="18" s="1"/>
  <c r="CP145" i="18"/>
  <c r="CP379" i="18"/>
  <c r="CQ378" i="18" s="1"/>
  <c r="CP380" i="18"/>
  <c r="CQ229" i="18"/>
  <c r="CP230" i="18"/>
  <c r="CP330" i="18"/>
  <c r="CP329" i="18"/>
  <c r="CQ328" i="18" s="1"/>
  <c r="CO376" i="18"/>
  <c r="CO375" i="18"/>
  <c r="CO374" i="18" s="1"/>
  <c r="CP137" i="18"/>
  <c r="CQ136" i="18" s="1"/>
  <c r="CP138" i="18"/>
  <c r="CP301" i="18"/>
  <c r="CQ300" i="18" s="1"/>
  <c r="CO148" i="18"/>
  <c r="CO147" i="18"/>
  <c r="CO146" i="18" s="1"/>
  <c r="CO383" i="18"/>
  <c r="CO382" i="18"/>
  <c r="CO381" i="18" s="1"/>
  <c r="CO134" i="18"/>
  <c r="CO133" i="18"/>
  <c r="CO132" i="18" s="1"/>
  <c r="CP366" i="18"/>
  <c r="CP365" i="18"/>
  <c r="CQ364" i="18" s="1"/>
  <c r="CP173" i="18"/>
  <c r="CQ172" i="18"/>
  <c r="CP322" i="18"/>
  <c r="CQ321" i="18" s="1"/>
  <c r="CP343" i="18"/>
  <c r="CQ342" i="18" s="1"/>
  <c r="CP344" i="18"/>
  <c r="CO361" i="18"/>
  <c r="CO360" i="18"/>
  <c r="CO359" i="18" s="1"/>
  <c r="CP180" i="18"/>
  <c r="CQ179" i="18"/>
  <c r="CP130" i="18"/>
  <c r="CQ129" i="18" s="1"/>
  <c r="CP131" i="18"/>
  <c r="CP123" i="18"/>
  <c r="CQ122" i="18" s="1"/>
  <c r="CO369" i="18"/>
  <c r="CO368" i="18"/>
  <c r="CO367" i="18" s="1"/>
  <c r="CO347" i="18"/>
  <c r="CO346" i="18"/>
  <c r="CO345" i="18" s="1"/>
  <c r="CP358" i="18"/>
  <c r="CP357" i="18"/>
  <c r="CQ356" i="18" s="1"/>
  <c r="CO390" i="18"/>
  <c r="CO389" i="18"/>
  <c r="CO388" i="18" s="1"/>
  <c r="CP350" i="18"/>
  <c r="CQ349" i="18" s="1"/>
  <c r="CP351" i="18"/>
  <c r="CO169" i="18"/>
  <c r="CO168" i="18"/>
  <c r="CO167" i="18" s="1"/>
  <c r="CO155" i="18"/>
  <c r="CO154" i="18"/>
  <c r="CO153" i="18" s="1"/>
  <c r="CO162" i="18"/>
  <c r="CO161" i="18"/>
  <c r="CO160" i="18" s="1"/>
  <c r="CP387" i="18"/>
  <c r="CP386" i="18"/>
  <c r="CQ385" i="18" s="1"/>
  <c r="CP308" i="18"/>
  <c r="CQ307" i="18" s="1"/>
  <c r="CO354" i="18"/>
  <c r="CO353" i="18"/>
  <c r="CO352" i="18" s="1"/>
  <c r="CP166" i="18"/>
  <c r="CP165" i="18"/>
  <c r="CQ164" i="18" s="1"/>
  <c r="CP152" i="18"/>
  <c r="CP151" i="18"/>
  <c r="CQ150" i="18" s="1"/>
  <c r="CP158" i="18"/>
  <c r="CQ157" i="18" s="1"/>
  <c r="CP159" i="18"/>
  <c r="CP237" i="18"/>
  <c r="CQ236" i="18"/>
  <c r="BI114" i="18"/>
  <c r="AS86" i="18"/>
  <c r="BG17" i="18"/>
  <c r="BE206" i="18"/>
  <c r="BE199" i="18"/>
  <c r="BE192" i="18"/>
  <c r="BE185" i="18"/>
  <c r="BE57" i="18"/>
  <c r="BE220" i="18"/>
  <c r="BE213" i="18"/>
  <c r="BE135" i="18"/>
  <c r="BE363" i="18"/>
  <c r="BE299" i="18"/>
  <c r="BE50" i="18"/>
  <c r="BE128" i="18"/>
  <c r="BE341" i="18"/>
  <c r="BE348" i="18"/>
  <c r="BE142" i="18"/>
  <c r="BF57" i="18"/>
  <c r="BE306" i="18"/>
  <c r="BE156" i="18"/>
  <c r="BE327" i="18"/>
  <c r="BE377" i="18"/>
  <c r="BE250" i="18"/>
  <c r="BE355" i="18"/>
  <c r="BE320" i="18"/>
  <c r="BE384" i="18"/>
  <c r="BE121" i="18"/>
  <c r="BF192" i="18"/>
  <c r="BF250" i="18"/>
  <c r="BF185" i="18"/>
  <c r="BF142" i="18"/>
  <c r="BF355" i="18"/>
  <c r="BE334" i="18"/>
  <c r="BD206" i="18"/>
  <c r="BD199" i="18"/>
  <c r="BE370" i="18"/>
  <c r="BF220" i="18"/>
  <c r="BF206" i="18"/>
  <c r="BF363" i="18"/>
  <c r="BF199" i="18"/>
  <c r="BF384" i="18"/>
  <c r="BF299" i="18"/>
  <c r="BF377" i="18"/>
  <c r="BF348" i="18"/>
  <c r="BE163" i="18"/>
  <c r="BD213" i="18"/>
  <c r="BF320" i="18"/>
  <c r="BE149" i="18"/>
  <c r="BF327" i="18"/>
  <c r="BF128" i="18"/>
  <c r="BF156" i="18"/>
  <c r="BF213" i="18"/>
  <c r="BF306" i="18"/>
  <c r="BF121" i="18"/>
  <c r="BF341" i="18"/>
  <c r="BF50" i="18"/>
  <c r="BF135" i="18"/>
  <c r="BE313" i="18"/>
  <c r="BD220" i="18"/>
  <c r="BD192" i="18"/>
  <c r="BD185" i="18"/>
  <c r="BF370" i="18"/>
  <c r="BF334" i="18"/>
  <c r="BF163" i="18"/>
  <c r="BF149" i="18"/>
  <c r="BF313" i="18"/>
  <c r="BE100" i="18"/>
  <c r="BE86" i="18"/>
  <c r="BE93" i="18"/>
  <c r="BF86" i="18"/>
  <c r="BD114" i="18"/>
  <c r="BD100" i="18"/>
  <c r="BF93" i="18"/>
  <c r="BD86" i="18"/>
  <c r="BD93" i="18"/>
  <c r="BD355" i="18"/>
  <c r="BD327" i="18"/>
  <c r="BD313" i="18"/>
  <c r="BD377" i="18"/>
  <c r="BD57" i="18"/>
  <c r="BD121" i="18"/>
  <c r="BD135" i="18"/>
  <c r="BD341" i="18"/>
  <c r="BD149" i="18"/>
  <c r="BD156" i="18"/>
  <c r="BD334" i="18"/>
  <c r="BD320" i="18"/>
  <c r="BD50" i="18"/>
  <c r="BD163" i="18"/>
  <c r="BD348" i="18"/>
  <c r="BD363" i="18"/>
  <c r="BD299" i="18"/>
  <c r="BD142" i="18"/>
  <c r="BD306" i="18"/>
  <c r="BD128" i="18"/>
  <c r="BD384" i="18"/>
  <c r="BD250" i="18"/>
  <c r="BD370" i="18"/>
  <c r="BE114" i="18"/>
  <c r="BF114" i="18"/>
  <c r="CG7" i="18"/>
  <c r="CH7" i="18"/>
  <c r="CI7" i="18"/>
  <c r="CJ7" i="18"/>
  <c r="CK7" i="18"/>
  <c r="CL7" i="18"/>
  <c r="CM7" i="18"/>
  <c r="CN7" i="18"/>
  <c r="CO7" i="18"/>
  <c r="CP7" i="18"/>
  <c r="CQ7" i="18"/>
  <c r="CR7" i="18"/>
  <c r="CS7" i="18"/>
  <c r="CT7" i="18"/>
  <c r="CU7" i="18"/>
  <c r="CV7" i="18"/>
  <c r="CW7" i="18"/>
  <c r="CX7" i="18"/>
  <c r="CY7" i="18"/>
  <c r="CZ7" i="18"/>
  <c r="CF7" i="18"/>
  <c r="CQ152" i="18" l="1"/>
  <c r="CQ151" i="18"/>
  <c r="CR150" i="18" s="1"/>
  <c r="CQ387" i="18"/>
  <c r="CQ386" i="18"/>
  <c r="CR385" i="18" s="1"/>
  <c r="CP354" i="18"/>
  <c r="CP353" i="18"/>
  <c r="CP352" i="18" s="1"/>
  <c r="CP134" i="18"/>
  <c r="CP133" i="18"/>
  <c r="CP132" i="18" s="1"/>
  <c r="CQ301" i="18"/>
  <c r="CR300" i="18" s="1"/>
  <c r="CQ59" i="18"/>
  <c r="CR58" i="18" s="1"/>
  <c r="CP155" i="18"/>
  <c r="CP154" i="18"/>
  <c r="CP153" i="18" s="1"/>
  <c r="CP390" i="18"/>
  <c r="CP389" i="18"/>
  <c r="CP388" i="18" s="1"/>
  <c r="CQ350" i="18"/>
  <c r="CR349" i="18" s="1"/>
  <c r="CQ351" i="18"/>
  <c r="CQ130" i="18"/>
  <c r="CR129" i="18" s="1"/>
  <c r="CQ131" i="18"/>
  <c r="CQ322" i="18"/>
  <c r="CR321" i="18" s="1"/>
  <c r="CQ166" i="18"/>
  <c r="CQ165" i="18"/>
  <c r="CR164" i="18" s="1"/>
  <c r="CQ180" i="18"/>
  <c r="CR179" i="18"/>
  <c r="CQ173" i="18"/>
  <c r="CR172" i="18"/>
  <c r="CP141" i="18"/>
  <c r="CP140" i="18"/>
  <c r="CP139" i="18" s="1"/>
  <c r="CP169" i="18"/>
  <c r="CP168" i="18"/>
  <c r="CP167" i="18" s="1"/>
  <c r="CQ137" i="18"/>
  <c r="CR136" i="18" s="1"/>
  <c r="CQ138" i="18"/>
  <c r="CR229" i="18"/>
  <c r="CQ230" i="18"/>
  <c r="CQ252" i="18"/>
  <c r="CR251" i="18" s="1"/>
  <c r="CQ365" i="18"/>
  <c r="CR364" i="18" s="1"/>
  <c r="CQ366" i="18"/>
  <c r="CP383" i="18"/>
  <c r="CP382" i="18"/>
  <c r="CP381" i="18" s="1"/>
  <c r="CP376" i="18"/>
  <c r="CP375" i="18"/>
  <c r="CP374" i="18" s="1"/>
  <c r="CP369" i="18"/>
  <c r="CP368" i="18"/>
  <c r="CP367" i="18" s="1"/>
  <c r="CQ379" i="18"/>
  <c r="CR378" i="18" s="1"/>
  <c r="CQ380" i="18"/>
  <c r="CQ372" i="18"/>
  <c r="CR371" i="18" s="1"/>
  <c r="CQ373" i="18"/>
  <c r="CQ315" i="18"/>
  <c r="CR314" i="18" s="1"/>
  <c r="CQ52" i="18"/>
  <c r="CR51" i="18" s="1"/>
  <c r="CP162" i="18"/>
  <c r="CP161" i="18"/>
  <c r="CP160" i="18" s="1"/>
  <c r="CQ357" i="18"/>
  <c r="CR356" i="18" s="1"/>
  <c r="CQ358" i="18"/>
  <c r="CP347" i="18"/>
  <c r="CP346" i="18"/>
  <c r="CP345" i="18" s="1"/>
  <c r="CQ330" i="18"/>
  <c r="CQ329" i="18"/>
  <c r="CR328" i="18" s="1"/>
  <c r="CP148" i="18"/>
  <c r="CP147" i="18"/>
  <c r="CP146" i="18" s="1"/>
  <c r="CP340" i="18"/>
  <c r="CP339" i="18"/>
  <c r="CP338" i="18" s="1"/>
  <c r="CQ158" i="18"/>
  <c r="CR157" i="18" s="1"/>
  <c r="CQ159" i="18"/>
  <c r="CQ308" i="18"/>
  <c r="CR307" i="18" s="1"/>
  <c r="CP361" i="18"/>
  <c r="CP360" i="18"/>
  <c r="CP359" i="18" s="1"/>
  <c r="CQ123" i="18"/>
  <c r="CR122" i="18" s="1"/>
  <c r="CQ343" i="18"/>
  <c r="CR342" i="18" s="1"/>
  <c r="CQ344" i="18"/>
  <c r="CP333" i="18"/>
  <c r="CP332" i="18"/>
  <c r="CP331" i="18" s="1"/>
  <c r="CQ144" i="18"/>
  <c r="CR143" i="18" s="1"/>
  <c r="CQ145" i="18"/>
  <c r="CQ336" i="18"/>
  <c r="CR335" i="18" s="1"/>
  <c r="CQ337" i="18"/>
  <c r="CR236" i="18"/>
  <c r="CQ237" i="18"/>
  <c r="AT86" i="18"/>
  <c r="BJ17" i="18"/>
  <c r="BJ86" i="18" s="1"/>
  <c r="BH206" i="18"/>
  <c r="BH199" i="18"/>
  <c r="BH192" i="18"/>
  <c r="BH185" i="18"/>
  <c r="BH220" i="18"/>
  <c r="BH57" i="18"/>
  <c r="BH213" i="18"/>
  <c r="BH384" i="18"/>
  <c r="BH50" i="18"/>
  <c r="BH142" i="18"/>
  <c r="BH306" i="18"/>
  <c r="BH156" i="18"/>
  <c r="BH348" i="18"/>
  <c r="BH320" i="18"/>
  <c r="BH250" i="18"/>
  <c r="BH121" i="18"/>
  <c r="BH377" i="18"/>
  <c r="BH299" i="18"/>
  <c r="BH135" i="18"/>
  <c r="BH327" i="18"/>
  <c r="BI57" i="18"/>
  <c r="BH363" i="18"/>
  <c r="BH341" i="18"/>
  <c r="BH355" i="18"/>
  <c r="BH128" i="18"/>
  <c r="BH334" i="18"/>
  <c r="BG220" i="18"/>
  <c r="BI299" i="18"/>
  <c r="BI142" i="18"/>
  <c r="BI363" i="18"/>
  <c r="BI341" i="18"/>
  <c r="BI121" i="18"/>
  <c r="BI220" i="18"/>
  <c r="BI50" i="18"/>
  <c r="BH149" i="18"/>
  <c r="BG192" i="18"/>
  <c r="BH163" i="18"/>
  <c r="BI156" i="18"/>
  <c r="BI355" i="18"/>
  <c r="BI192" i="18"/>
  <c r="BI348" i="18"/>
  <c r="BI320" i="18"/>
  <c r="BG213" i="18"/>
  <c r="BH370" i="18"/>
  <c r="BI377" i="18"/>
  <c r="BI213" i="18"/>
  <c r="BI250" i="18"/>
  <c r="BI384" i="18"/>
  <c r="BI135" i="18"/>
  <c r="BI306" i="18"/>
  <c r="BG199" i="18"/>
  <c r="BG185" i="18"/>
  <c r="BG206" i="18"/>
  <c r="BH313" i="18"/>
  <c r="BI128" i="18"/>
  <c r="BI199" i="18"/>
  <c r="BI327" i="18"/>
  <c r="BI185" i="18"/>
  <c r="BI206" i="18"/>
  <c r="BI334" i="18"/>
  <c r="BI163" i="18"/>
  <c r="BI149" i="18"/>
  <c r="BI313" i="18"/>
  <c r="BI370" i="18"/>
  <c r="BH100" i="18"/>
  <c r="BH86" i="18"/>
  <c r="BG114" i="18"/>
  <c r="BI100" i="18"/>
  <c r="BH93" i="18"/>
  <c r="BI86" i="18"/>
  <c r="BG100" i="18"/>
  <c r="BI93" i="18"/>
  <c r="BG86" i="18"/>
  <c r="BG93" i="18"/>
  <c r="BG50" i="18"/>
  <c r="BG306" i="18"/>
  <c r="BG355" i="18"/>
  <c r="BG348" i="18"/>
  <c r="BG370" i="18"/>
  <c r="BG363" i="18"/>
  <c r="BG156" i="18"/>
  <c r="BG299" i="18"/>
  <c r="BG135" i="18"/>
  <c r="BG341" i="18"/>
  <c r="BG149" i="18"/>
  <c r="BG142" i="18"/>
  <c r="BG313" i="18"/>
  <c r="BG327" i="18"/>
  <c r="BG384" i="18"/>
  <c r="BG57" i="18"/>
  <c r="BG163" i="18"/>
  <c r="BG121" i="18"/>
  <c r="BG128" i="18"/>
  <c r="BG377" i="18"/>
  <c r="BG250" i="18"/>
  <c r="BG334" i="18"/>
  <c r="BG320" i="18"/>
  <c r="BH114" i="18"/>
  <c r="BK114" i="18"/>
  <c r="BL93" i="18"/>
  <c r="C72" i="19"/>
  <c r="C74" i="19"/>
  <c r="C76" i="19"/>
  <c r="CQ148" i="18" l="1"/>
  <c r="CQ147" i="18"/>
  <c r="CQ146" i="18" s="1"/>
  <c r="CQ361" i="18"/>
  <c r="CQ360" i="18"/>
  <c r="CQ359" i="18" s="1"/>
  <c r="CR315" i="18"/>
  <c r="CS314" i="18" s="1"/>
  <c r="CQ369" i="18"/>
  <c r="CQ368" i="18"/>
  <c r="CQ367" i="18" s="1"/>
  <c r="CR180" i="18"/>
  <c r="CS179" i="18"/>
  <c r="CR145" i="18"/>
  <c r="CR144" i="18"/>
  <c r="CS143" i="18" s="1"/>
  <c r="CR357" i="18"/>
  <c r="CS356" i="18" s="1"/>
  <c r="CR358" i="18"/>
  <c r="CR365" i="18"/>
  <c r="CS364" i="18" s="1"/>
  <c r="CR366" i="18"/>
  <c r="CR322" i="18"/>
  <c r="CS321" i="18" s="1"/>
  <c r="CR330" i="18"/>
  <c r="CR329" i="18"/>
  <c r="CS328" i="18" s="1"/>
  <c r="CQ376" i="18"/>
  <c r="CQ375" i="18"/>
  <c r="CQ374" i="18" s="1"/>
  <c r="CR165" i="18"/>
  <c r="CS164" i="18" s="1"/>
  <c r="CR166" i="18"/>
  <c r="CQ134" i="18"/>
  <c r="CQ133" i="18"/>
  <c r="CQ132" i="18" s="1"/>
  <c r="CR308" i="18"/>
  <c r="CS307" i="18" s="1"/>
  <c r="CQ333" i="18"/>
  <c r="CQ332" i="18"/>
  <c r="CQ331" i="18" s="1"/>
  <c r="CR372" i="18"/>
  <c r="CS371" i="18" s="1"/>
  <c r="CR373" i="18"/>
  <c r="CR252" i="18"/>
  <c r="CS251" i="18" s="1"/>
  <c r="CQ169" i="18"/>
  <c r="CQ168" i="18"/>
  <c r="CQ167" i="18" s="1"/>
  <c r="CR130" i="18"/>
  <c r="CS129" i="18" s="1"/>
  <c r="CR131" i="18"/>
  <c r="CR59" i="18"/>
  <c r="CS58" i="18" s="1"/>
  <c r="CQ347" i="18"/>
  <c r="CQ346" i="18"/>
  <c r="CQ345" i="18" s="1"/>
  <c r="CQ162" i="18"/>
  <c r="CQ161" i="18"/>
  <c r="CQ160" i="18" s="1"/>
  <c r="CQ383" i="18"/>
  <c r="CQ382" i="18"/>
  <c r="CQ381" i="18" s="1"/>
  <c r="CQ354" i="18"/>
  <c r="CQ353" i="18"/>
  <c r="CQ352" i="18" s="1"/>
  <c r="CR301" i="18"/>
  <c r="CS300" i="18" s="1"/>
  <c r="CR387" i="18"/>
  <c r="CR386" i="18"/>
  <c r="CS385" i="18" s="1"/>
  <c r="CR343" i="18"/>
  <c r="CS342" i="18" s="1"/>
  <c r="CR344" i="18"/>
  <c r="CR158" i="18"/>
  <c r="CS157" i="18" s="1"/>
  <c r="CR159" i="18"/>
  <c r="CR379" i="18"/>
  <c r="CS378" i="18" s="1"/>
  <c r="CR380" i="18"/>
  <c r="CS229" i="18"/>
  <c r="CR230" i="18"/>
  <c r="CR350" i="18"/>
  <c r="CS349" i="18" s="1"/>
  <c r="CR351" i="18"/>
  <c r="CQ390" i="18"/>
  <c r="CQ389" i="18"/>
  <c r="CQ388" i="18" s="1"/>
  <c r="CQ340" i="18"/>
  <c r="CQ339" i="18"/>
  <c r="CQ338" i="18" s="1"/>
  <c r="CR123" i="18"/>
  <c r="CS122" i="18" s="1"/>
  <c r="CQ141" i="18"/>
  <c r="CQ140" i="18"/>
  <c r="CQ139" i="18" s="1"/>
  <c r="CR173" i="18"/>
  <c r="CS172" i="18"/>
  <c r="CR152" i="18"/>
  <c r="CR151" i="18"/>
  <c r="CS150" i="18" s="1"/>
  <c r="CR336" i="18"/>
  <c r="CS335" i="18" s="1"/>
  <c r="CR337" i="18"/>
  <c r="CR52" i="18"/>
  <c r="CS51" i="18" s="1"/>
  <c r="CR137" i="18"/>
  <c r="CS136" i="18" s="1"/>
  <c r="CR138" i="18"/>
  <c r="CQ155" i="18"/>
  <c r="CQ154" i="18"/>
  <c r="CQ153" i="18" s="1"/>
  <c r="CS236" i="18"/>
  <c r="CR237" i="18"/>
  <c r="BM17" i="18"/>
  <c r="BK220" i="18"/>
  <c r="BK213" i="18"/>
  <c r="BK185" i="18"/>
  <c r="BK206" i="18"/>
  <c r="BK57" i="18"/>
  <c r="BK199" i="18"/>
  <c r="BK192" i="18"/>
  <c r="BK50" i="18"/>
  <c r="BK135" i="18"/>
  <c r="BK121" i="18"/>
  <c r="BK348" i="18"/>
  <c r="BK299" i="18"/>
  <c r="BK377" i="18"/>
  <c r="BK327" i="18"/>
  <c r="BL57" i="18"/>
  <c r="BK341" i="18"/>
  <c r="BK363" i="18"/>
  <c r="BK128" i="18"/>
  <c r="BK355" i="18"/>
  <c r="BK250" i="18"/>
  <c r="BK142" i="18"/>
  <c r="BK306" i="18"/>
  <c r="BK156" i="18"/>
  <c r="BK384" i="18"/>
  <c r="BK320" i="18"/>
  <c r="BK370" i="18"/>
  <c r="BK163" i="18"/>
  <c r="BL199" i="18"/>
  <c r="BL355" i="18"/>
  <c r="BL50" i="18"/>
  <c r="BL121" i="18"/>
  <c r="BL220" i="18"/>
  <c r="BL348" i="18"/>
  <c r="BL213" i="18"/>
  <c r="BL327" i="18"/>
  <c r="BL206" i="18"/>
  <c r="BL299" i="18"/>
  <c r="BL384" i="18"/>
  <c r="BL142" i="18"/>
  <c r="BL250" i="18"/>
  <c r="BL363" i="18"/>
  <c r="BL341" i="18"/>
  <c r="BL128" i="18"/>
  <c r="BJ192" i="18"/>
  <c r="BL185" i="18"/>
  <c r="BK313" i="18"/>
  <c r="BK334" i="18"/>
  <c r="BL192" i="18"/>
  <c r="BL156" i="18"/>
  <c r="BL306" i="18"/>
  <c r="BL377" i="18"/>
  <c r="BL135" i="18"/>
  <c r="BJ206" i="18"/>
  <c r="BJ185" i="18"/>
  <c r="BL320" i="18"/>
  <c r="BK149" i="18"/>
  <c r="BJ199" i="18"/>
  <c r="BJ220" i="18"/>
  <c r="BJ213" i="18"/>
  <c r="BL313" i="18"/>
  <c r="BL163" i="18"/>
  <c r="BL149" i="18"/>
  <c r="BL370" i="18"/>
  <c r="BL334" i="18"/>
  <c r="BK100" i="18"/>
  <c r="BK86" i="18"/>
  <c r="BK93" i="18"/>
  <c r="BL100" i="18"/>
  <c r="BL86" i="18"/>
  <c r="BJ93" i="18"/>
  <c r="BJ327" i="18"/>
  <c r="BJ377" i="18"/>
  <c r="BJ50" i="18"/>
  <c r="BJ320" i="18"/>
  <c r="BJ128" i="18"/>
  <c r="BJ370" i="18"/>
  <c r="BJ135" i="18"/>
  <c r="BJ57" i="18"/>
  <c r="BJ384" i="18"/>
  <c r="BJ334" i="18"/>
  <c r="BJ363" i="18"/>
  <c r="BJ163" i="18"/>
  <c r="BJ306" i="18"/>
  <c r="BJ121" i="18"/>
  <c r="BJ299" i="18"/>
  <c r="BJ156" i="18"/>
  <c r="BJ355" i="18"/>
  <c r="BJ341" i="18"/>
  <c r="BJ348" i="18"/>
  <c r="BJ250" i="18"/>
  <c r="BJ149" i="18"/>
  <c r="BJ313" i="18"/>
  <c r="BJ142" i="18"/>
  <c r="AR86" i="18"/>
  <c r="BL114" i="18"/>
  <c r="E23" i="18"/>
  <c r="E24" i="18"/>
  <c r="E25" i="18"/>
  <c r="E26" i="18"/>
  <c r="E27" i="18"/>
  <c r="E28" i="18"/>
  <c r="E29" i="18"/>
  <c r="E36" i="18"/>
  <c r="E43" i="18"/>
  <c r="E50" i="18"/>
  <c r="E57" i="18"/>
  <c r="E22" i="18"/>
  <c r="H23" i="18"/>
  <c r="H24" i="18"/>
  <c r="H25" i="18"/>
  <c r="H26" i="18"/>
  <c r="H27" i="18"/>
  <c r="H28" i="18"/>
  <c r="H29" i="18"/>
  <c r="CG32" i="18" s="1"/>
  <c r="H36" i="18"/>
  <c r="H43" i="18"/>
  <c r="CG46" i="18" s="1"/>
  <c r="H50" i="18"/>
  <c r="CR53" i="18" s="1"/>
  <c r="H57" i="18"/>
  <c r="H22" i="18"/>
  <c r="H56" i="18"/>
  <c r="H55" i="18"/>
  <c r="H54" i="18"/>
  <c r="H53" i="18"/>
  <c r="H52" i="18"/>
  <c r="H51" i="18"/>
  <c r="H49" i="18"/>
  <c r="H48" i="18"/>
  <c r="H47" i="18"/>
  <c r="H46" i="18"/>
  <c r="H45" i="18"/>
  <c r="H44" i="18"/>
  <c r="H42" i="18"/>
  <c r="H41" i="18"/>
  <c r="H40" i="18"/>
  <c r="H39" i="18"/>
  <c r="H38" i="18"/>
  <c r="H37" i="18"/>
  <c r="H35" i="18"/>
  <c r="H34" i="18"/>
  <c r="H33" i="18"/>
  <c r="H32" i="18"/>
  <c r="H31" i="18"/>
  <c r="H30" i="18"/>
  <c r="E30" i="18"/>
  <c r="E31" i="18"/>
  <c r="E32" i="18"/>
  <c r="E33" i="18"/>
  <c r="E34" i="18"/>
  <c r="E41" i="18"/>
  <c r="E42" i="18"/>
  <c r="E44" i="18"/>
  <c r="E45" i="18"/>
  <c r="E46" i="18"/>
  <c r="E47" i="18"/>
  <c r="E48" i="18"/>
  <c r="E49" i="18"/>
  <c r="E51" i="18"/>
  <c r="E52" i="18"/>
  <c r="E53" i="18"/>
  <c r="E54" i="18"/>
  <c r="E55" i="18"/>
  <c r="E56" i="18"/>
  <c r="CG35" i="18" l="1"/>
  <c r="CG34" i="18"/>
  <c r="CG33" i="18" s="1"/>
  <c r="CG60" i="18"/>
  <c r="CH60" i="18"/>
  <c r="CI60" i="18"/>
  <c r="CJ60" i="18"/>
  <c r="CK60" i="18"/>
  <c r="CL60" i="18"/>
  <c r="CM60" i="18"/>
  <c r="CN60" i="18"/>
  <c r="CO60" i="18"/>
  <c r="CP60" i="18"/>
  <c r="CQ60" i="18"/>
  <c r="CG53" i="18"/>
  <c r="CH53" i="18"/>
  <c r="CI53" i="18"/>
  <c r="CJ53" i="18"/>
  <c r="CK53" i="18"/>
  <c r="CL53" i="18"/>
  <c r="CM53" i="18"/>
  <c r="CN53" i="18"/>
  <c r="CO53" i="18"/>
  <c r="CP53" i="18"/>
  <c r="CQ53" i="18"/>
  <c r="CR60" i="18"/>
  <c r="CR63" i="18" s="1"/>
  <c r="CG49" i="18"/>
  <c r="CG48" i="18"/>
  <c r="CG47" i="18" s="1"/>
  <c r="CR141" i="18"/>
  <c r="CR140" i="18"/>
  <c r="CR139" i="18" s="1"/>
  <c r="CS151" i="18"/>
  <c r="CT150" i="18" s="1"/>
  <c r="CS152" i="18"/>
  <c r="CR354" i="18"/>
  <c r="CR353" i="18"/>
  <c r="CR352" i="18" s="1"/>
  <c r="CR347" i="18"/>
  <c r="CR346" i="18"/>
  <c r="CR345" i="18" s="1"/>
  <c r="CR134" i="18"/>
  <c r="CR133" i="18"/>
  <c r="CR132" i="18" s="1"/>
  <c r="CR169" i="18"/>
  <c r="CR168" i="18"/>
  <c r="CR167" i="18" s="1"/>
  <c r="CR361" i="18"/>
  <c r="CR360" i="18"/>
  <c r="CR359" i="18" s="1"/>
  <c r="CS138" i="18"/>
  <c r="CS137" i="18"/>
  <c r="CT136" i="18" s="1"/>
  <c r="CR155" i="18"/>
  <c r="CR154" i="18"/>
  <c r="CR153" i="18" s="1"/>
  <c r="CS123" i="18"/>
  <c r="CT122" i="18" s="1"/>
  <c r="CS350" i="18"/>
  <c r="CT349" i="18" s="1"/>
  <c r="CS351" i="18"/>
  <c r="CS344" i="18"/>
  <c r="CS343" i="18"/>
  <c r="CT342" i="18" s="1"/>
  <c r="CS131" i="18"/>
  <c r="CS130" i="18"/>
  <c r="CT129" i="18" s="1"/>
  <c r="CS166" i="18"/>
  <c r="CS165" i="18"/>
  <c r="CT164" i="18" s="1"/>
  <c r="CS358" i="18"/>
  <c r="CS357" i="18"/>
  <c r="CT356" i="18" s="1"/>
  <c r="CR56" i="18"/>
  <c r="CR55" i="18"/>
  <c r="CR54" i="18" s="1"/>
  <c r="CT172" i="18"/>
  <c r="CS173" i="18"/>
  <c r="CS386" i="18"/>
  <c r="CT385" i="18" s="1"/>
  <c r="CS387" i="18"/>
  <c r="CS145" i="18"/>
  <c r="CS144" i="18"/>
  <c r="CT143" i="18" s="1"/>
  <c r="CS315" i="18"/>
  <c r="CT314" i="18" s="1"/>
  <c r="CS52" i="18"/>
  <c r="CT51" i="18" s="1"/>
  <c r="CS53" i="18"/>
  <c r="CT229" i="18"/>
  <c r="CS230" i="18"/>
  <c r="CR390" i="18"/>
  <c r="CR389" i="18"/>
  <c r="CR388" i="18" s="1"/>
  <c r="CS308" i="18"/>
  <c r="CT307" i="18" s="1"/>
  <c r="CS322" i="18"/>
  <c r="CT321" i="18" s="1"/>
  <c r="CR148" i="18"/>
  <c r="CR147" i="18"/>
  <c r="CR146" i="18" s="1"/>
  <c r="CR383" i="18"/>
  <c r="CR382" i="18"/>
  <c r="CR381" i="18" s="1"/>
  <c r="CR369" i="18"/>
  <c r="CR368" i="18"/>
  <c r="CR367" i="18" s="1"/>
  <c r="CS380" i="18"/>
  <c r="CS379" i="18"/>
  <c r="CT378" i="18" s="1"/>
  <c r="CS301" i="18"/>
  <c r="CT300" i="18" s="1"/>
  <c r="CS252" i="18"/>
  <c r="CT251" i="18" s="1"/>
  <c r="CS366" i="18"/>
  <c r="CS365" i="18"/>
  <c r="CT364" i="18" s="1"/>
  <c r="CR340" i="18"/>
  <c r="CR339" i="18"/>
  <c r="CR338" i="18" s="1"/>
  <c r="CR162" i="18"/>
  <c r="CR161" i="18"/>
  <c r="CR160" i="18" s="1"/>
  <c r="CR376" i="18"/>
  <c r="CR375" i="18"/>
  <c r="CR374" i="18" s="1"/>
  <c r="CS329" i="18"/>
  <c r="CT328" i="18" s="1"/>
  <c r="CS330" i="18"/>
  <c r="CT179" i="18"/>
  <c r="CS180" i="18"/>
  <c r="CS337" i="18"/>
  <c r="CS336" i="18"/>
  <c r="CT335" i="18" s="1"/>
  <c r="CS159" i="18"/>
  <c r="CS158" i="18"/>
  <c r="CT157" i="18" s="1"/>
  <c r="CS59" i="18"/>
  <c r="CT58" i="18" s="1"/>
  <c r="CS60" i="18"/>
  <c r="CS373" i="18"/>
  <c r="CS372" i="18"/>
  <c r="CT371" i="18" s="1"/>
  <c r="CR333" i="18"/>
  <c r="CR332" i="18"/>
  <c r="CR331" i="18" s="1"/>
  <c r="BJ114" i="18"/>
  <c r="BJ100" i="18"/>
  <c r="CS237" i="18"/>
  <c r="CT236" i="18"/>
  <c r="BP17" i="18"/>
  <c r="BN192" i="18"/>
  <c r="BN185" i="18"/>
  <c r="BN199" i="18"/>
  <c r="BN57" i="18"/>
  <c r="BN220" i="18"/>
  <c r="BN213" i="18"/>
  <c r="BN206" i="18"/>
  <c r="BN142" i="18"/>
  <c r="BN156" i="18"/>
  <c r="BN384" i="18"/>
  <c r="BN128" i="18"/>
  <c r="BN250" i="18"/>
  <c r="BN50" i="18"/>
  <c r="BN306" i="18"/>
  <c r="BO57" i="18"/>
  <c r="BN341" i="18"/>
  <c r="BN299" i="18"/>
  <c r="BN320" i="18"/>
  <c r="BN363" i="18"/>
  <c r="BN86" i="18"/>
  <c r="BN327" i="18"/>
  <c r="BN121" i="18"/>
  <c r="BN348" i="18"/>
  <c r="BN135" i="18"/>
  <c r="BN355" i="18"/>
  <c r="BN377" i="18"/>
  <c r="BN149" i="18"/>
  <c r="BN313" i="18"/>
  <c r="BO121" i="18"/>
  <c r="BO299" i="18"/>
  <c r="BO384" i="18"/>
  <c r="BO320" i="18"/>
  <c r="BO142" i="18"/>
  <c r="BO199" i="18"/>
  <c r="BN163" i="18"/>
  <c r="BO192" i="18"/>
  <c r="BM206" i="18"/>
  <c r="BO355" i="18"/>
  <c r="BN370" i="18"/>
  <c r="BO135" i="18"/>
  <c r="BO327" i="18"/>
  <c r="BO206" i="18"/>
  <c r="BO348" i="18"/>
  <c r="BO156" i="18"/>
  <c r="BO306" i="18"/>
  <c r="BM213" i="18"/>
  <c r="BM220" i="18"/>
  <c r="BM192" i="18"/>
  <c r="BO185" i="18"/>
  <c r="BO213" i="18"/>
  <c r="BO341" i="18"/>
  <c r="BO220" i="18"/>
  <c r="BO377" i="18"/>
  <c r="BO50" i="18"/>
  <c r="BO363" i="18"/>
  <c r="BM185" i="18"/>
  <c r="BO250" i="18"/>
  <c r="BO128" i="18"/>
  <c r="BN334" i="18"/>
  <c r="BM199" i="18"/>
  <c r="BO370" i="18"/>
  <c r="BO313" i="18"/>
  <c r="BM86" i="18"/>
  <c r="BO163" i="18"/>
  <c r="BO334" i="18"/>
  <c r="BO149" i="18"/>
  <c r="BN114" i="18"/>
  <c r="BO86" i="18"/>
  <c r="BM363" i="18"/>
  <c r="BM370" i="18"/>
  <c r="BM306" i="18"/>
  <c r="BM327" i="18"/>
  <c r="BM313" i="18"/>
  <c r="BM377" i="18"/>
  <c r="BM57" i="18"/>
  <c r="BM142" i="18"/>
  <c r="BM135" i="18"/>
  <c r="BM348" i="18"/>
  <c r="BM250" i="18"/>
  <c r="BM355" i="18"/>
  <c r="BM320" i="18"/>
  <c r="BM128" i="18"/>
  <c r="BM341" i="18"/>
  <c r="BM149" i="18"/>
  <c r="BM163" i="18"/>
  <c r="BM50" i="18"/>
  <c r="BM156" i="18"/>
  <c r="BM121" i="18"/>
  <c r="BM384" i="18"/>
  <c r="BM334" i="18"/>
  <c r="BM299" i="18"/>
  <c r="BN100" i="18"/>
  <c r="BO93" i="18"/>
  <c r="BN93" i="18"/>
  <c r="E58" i="18"/>
  <c r="E59" i="18"/>
  <c r="E60" i="18"/>
  <c r="E61" i="18"/>
  <c r="E62" i="18"/>
  <c r="E63"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8" i="18"/>
  <c r="E229" i="18"/>
  <c r="E230" i="18"/>
  <c r="E231" i="18"/>
  <c r="E232" i="18"/>
  <c r="E233" i="18"/>
  <c r="E234" i="18"/>
  <c r="E235" i="18"/>
  <c r="E236" i="18"/>
  <c r="E237" i="18"/>
  <c r="E238" i="18"/>
  <c r="E239" i="18"/>
  <c r="E240" i="18"/>
  <c r="E241"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3" i="18"/>
  <c r="E364" i="18"/>
  <c r="E365" i="18"/>
  <c r="E366" i="18"/>
  <c r="E367" i="18"/>
  <c r="E368" i="18"/>
  <c r="E369" i="18"/>
  <c r="E370" i="18"/>
  <c r="E371" i="18"/>
  <c r="E372" i="18"/>
  <c r="E373" i="18"/>
  <c r="E374" i="18"/>
  <c r="E375" i="18"/>
  <c r="E376" i="18"/>
  <c r="E377" i="18"/>
  <c r="E378" i="18"/>
  <c r="E379" i="18"/>
  <c r="E380" i="18"/>
  <c r="E381" i="18"/>
  <c r="E382" i="18"/>
  <c r="E383" i="18"/>
  <c r="E384" i="18"/>
  <c r="E11" i="18"/>
  <c r="E12" i="18"/>
  <c r="L23" i="18"/>
  <c r="L24" i="18"/>
  <c r="L25" i="18"/>
  <c r="L26" i="18"/>
  <c r="L27" i="18"/>
  <c r="L28" i="18"/>
  <c r="L30" i="18"/>
  <c r="L31" i="18"/>
  <c r="L32" i="18"/>
  <c r="L33" i="18"/>
  <c r="L34" i="18"/>
  <c r="L35" i="18"/>
  <c r="L36" i="18"/>
  <c r="CG39" i="18" s="1"/>
  <c r="L37" i="18"/>
  <c r="L38" i="18"/>
  <c r="L39" i="18"/>
  <c r="L40" i="18"/>
  <c r="L41" i="18"/>
  <c r="L42" i="18"/>
  <c r="L43" i="18"/>
  <c r="CH46" i="18" s="1"/>
  <c r="L44" i="18"/>
  <c r="L45" i="18"/>
  <c r="L46" i="18"/>
  <c r="L47" i="18"/>
  <c r="L48" i="18"/>
  <c r="L49" i="18"/>
  <c r="L50" i="18"/>
  <c r="L51" i="18"/>
  <c r="L52" i="18"/>
  <c r="L53" i="18"/>
  <c r="L54" i="18"/>
  <c r="L55" i="18"/>
  <c r="L56" i="18"/>
  <c r="L57" i="18"/>
  <c r="L58" i="18"/>
  <c r="L59" i="18"/>
  <c r="L60" i="18"/>
  <c r="L61" i="18"/>
  <c r="L62" i="18"/>
  <c r="L63"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4" i="18"/>
  <c r="L215" i="18"/>
  <c r="L216" i="18"/>
  <c r="L217" i="18"/>
  <c r="L218" i="18"/>
  <c r="L219" i="18"/>
  <c r="L221" i="18"/>
  <c r="L222" i="18"/>
  <c r="L223" i="18"/>
  <c r="L224" i="18"/>
  <c r="L225" i="18"/>
  <c r="L226" i="18"/>
  <c r="L229" i="18"/>
  <c r="L230" i="18"/>
  <c r="L231" i="18"/>
  <c r="L232" i="18"/>
  <c r="L233" i="18"/>
  <c r="L234" i="18"/>
  <c r="L236" i="18"/>
  <c r="L237" i="18"/>
  <c r="L238" i="18"/>
  <c r="L239" i="18"/>
  <c r="L240" i="18"/>
  <c r="L241" i="18"/>
  <c r="L244" i="18"/>
  <c r="L245" i="18"/>
  <c r="L246" i="18"/>
  <c r="L247" i="18"/>
  <c r="L248" i="18"/>
  <c r="L249" i="18"/>
  <c r="L251" i="18"/>
  <c r="L252" i="18"/>
  <c r="L253" i="18"/>
  <c r="L254" i="18"/>
  <c r="L255" i="18"/>
  <c r="L256" i="18"/>
  <c r="L258" i="18"/>
  <c r="L259" i="18"/>
  <c r="L260" i="18"/>
  <c r="L261" i="18"/>
  <c r="L262" i="18"/>
  <c r="L263" i="18"/>
  <c r="L265" i="18"/>
  <c r="L266" i="18"/>
  <c r="L267" i="18"/>
  <c r="L268" i="18"/>
  <c r="L269" i="18"/>
  <c r="L270" i="18"/>
  <c r="L272" i="18"/>
  <c r="L273" i="18"/>
  <c r="L274" i="18"/>
  <c r="L275" i="18"/>
  <c r="L276" i="18"/>
  <c r="L277" i="18"/>
  <c r="L279" i="18"/>
  <c r="L280" i="18"/>
  <c r="L281" i="18"/>
  <c r="L282" i="18"/>
  <c r="L283" i="18"/>
  <c r="L284" i="18"/>
  <c r="L286" i="18"/>
  <c r="L287" i="18"/>
  <c r="L288" i="18"/>
  <c r="L289" i="18"/>
  <c r="L290" i="18"/>
  <c r="L291"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3" i="18"/>
  <c r="L364" i="18"/>
  <c r="L365" i="18"/>
  <c r="L366" i="18"/>
  <c r="L367" i="18"/>
  <c r="L368" i="18"/>
  <c r="L369" i="18"/>
  <c r="L370" i="18"/>
  <c r="L371" i="18"/>
  <c r="L372" i="18"/>
  <c r="L373" i="18"/>
  <c r="L374" i="18"/>
  <c r="L375" i="18"/>
  <c r="L376" i="18"/>
  <c r="L377" i="18"/>
  <c r="L378" i="18"/>
  <c r="L379" i="18"/>
  <c r="L380" i="18"/>
  <c r="L381" i="18"/>
  <c r="L382" i="18"/>
  <c r="L383" i="18"/>
  <c r="L384" i="18"/>
  <c r="C4" i="19"/>
  <c r="K385" i="18"/>
  <c r="K386" i="18"/>
  <c r="K387" i="18"/>
  <c r="K388" i="18"/>
  <c r="K389" i="18"/>
  <c r="K390" i="18"/>
  <c r="L385" i="18"/>
  <c r="L386" i="18"/>
  <c r="L387" i="18"/>
  <c r="L388" i="18"/>
  <c r="L389" i="18"/>
  <c r="L390" i="18"/>
  <c r="CR62" i="18" l="1"/>
  <c r="CR61" i="18" s="1"/>
  <c r="CP56" i="18"/>
  <c r="CP55" i="18"/>
  <c r="CP54" i="18" s="1"/>
  <c r="CH56" i="18"/>
  <c r="CH55" i="18"/>
  <c r="CH54" i="18" s="1"/>
  <c r="CK63" i="18"/>
  <c r="CK62" i="18"/>
  <c r="CK61" i="18" s="1"/>
  <c r="CO56" i="18"/>
  <c r="CO55" i="18"/>
  <c r="CO54" i="18" s="1"/>
  <c r="CG56" i="18"/>
  <c r="CG55" i="18"/>
  <c r="CG54" i="18" s="1"/>
  <c r="CJ63" i="18"/>
  <c r="CJ62" i="18"/>
  <c r="CJ61" i="18" s="1"/>
  <c r="CQ56" i="18"/>
  <c r="CQ55" i="18"/>
  <c r="CQ54" i="18" s="1"/>
  <c r="CI56" i="18"/>
  <c r="CI55" i="18"/>
  <c r="CI54" i="18" s="1"/>
  <c r="CL63" i="18"/>
  <c r="CL62" i="18"/>
  <c r="CL61" i="18" s="1"/>
  <c r="AI57" i="18" s="1"/>
  <c r="CN56" i="18"/>
  <c r="CN55" i="18"/>
  <c r="CN54" i="18" s="1"/>
  <c r="CQ63" i="18"/>
  <c r="CQ62" i="18"/>
  <c r="CQ61" i="18" s="1"/>
  <c r="CI63" i="18"/>
  <c r="CI62" i="18"/>
  <c r="CI61" i="18" s="1"/>
  <c r="CM56" i="18"/>
  <c r="CM55" i="18"/>
  <c r="CM54" i="18" s="1"/>
  <c r="CP63" i="18"/>
  <c r="CP62" i="18"/>
  <c r="CP61" i="18" s="1"/>
  <c r="CH63" i="18"/>
  <c r="CH62" i="18"/>
  <c r="CH61" i="18" s="1"/>
  <c r="CL56" i="18"/>
  <c r="CL55" i="18"/>
  <c r="CL54" i="18" s="1"/>
  <c r="AI50" i="18" s="1"/>
  <c r="CO62" i="18"/>
  <c r="CO61" i="18" s="1"/>
  <c r="CO63" i="18"/>
  <c r="CG63" i="18"/>
  <c r="CG62" i="18"/>
  <c r="CG61" i="18" s="1"/>
  <c r="CK56" i="18"/>
  <c r="CK55" i="18"/>
  <c r="CK54" i="18" s="1"/>
  <c r="CN63" i="18"/>
  <c r="CN62" i="18"/>
  <c r="CN61" i="18" s="1"/>
  <c r="CJ56" i="18"/>
  <c r="CJ55" i="18"/>
  <c r="CJ54" i="18" s="1"/>
  <c r="CM63" i="18"/>
  <c r="CM62" i="18"/>
  <c r="CM61" i="18" s="1"/>
  <c r="CT180" i="18"/>
  <c r="CU179" i="18"/>
  <c r="CT373" i="18"/>
  <c r="CT372" i="18"/>
  <c r="CU371" i="18" s="1"/>
  <c r="CT322" i="18"/>
  <c r="CU321" i="18" s="1"/>
  <c r="CS56" i="18"/>
  <c r="CS55" i="18"/>
  <c r="CS54" i="18" s="1"/>
  <c r="CT358" i="18"/>
  <c r="CT357" i="18"/>
  <c r="CU356" i="18" s="1"/>
  <c r="CS354" i="18"/>
  <c r="CS353" i="18"/>
  <c r="CS352" i="18" s="1"/>
  <c r="CS376" i="18"/>
  <c r="CS375" i="18"/>
  <c r="CS374" i="18" s="1"/>
  <c r="CT351" i="18"/>
  <c r="CT350" i="18"/>
  <c r="CU349" i="18" s="1"/>
  <c r="CS63" i="18"/>
  <c r="CS62" i="18"/>
  <c r="CS61" i="18" s="1"/>
  <c r="CS333" i="18"/>
  <c r="CS332" i="18"/>
  <c r="CS331" i="18" s="1"/>
  <c r="CT380" i="18"/>
  <c r="CT379" i="18"/>
  <c r="CU378" i="18" s="1"/>
  <c r="CT308" i="18"/>
  <c r="CU307" i="18" s="1"/>
  <c r="CS390" i="18"/>
  <c r="CS389" i="18"/>
  <c r="CS388" i="18" s="1"/>
  <c r="CT166" i="18"/>
  <c r="CT165" i="18"/>
  <c r="CU164" i="18" s="1"/>
  <c r="CT53" i="18"/>
  <c r="CT52" i="18"/>
  <c r="CU51" i="18" s="1"/>
  <c r="CS361" i="18"/>
  <c r="CS360" i="18"/>
  <c r="CS359" i="18" s="1"/>
  <c r="CT59" i="18"/>
  <c r="CU58" i="18" s="1"/>
  <c r="CT60" i="18"/>
  <c r="CT329" i="18"/>
  <c r="CU328" i="18" s="1"/>
  <c r="CT330" i="18"/>
  <c r="CS383" i="18"/>
  <c r="CS382" i="18"/>
  <c r="CS381" i="18" s="1"/>
  <c r="CT315" i="18"/>
  <c r="CU314" i="18" s="1"/>
  <c r="CT387" i="18"/>
  <c r="CT386" i="18"/>
  <c r="CU385" i="18" s="1"/>
  <c r="CS169" i="18"/>
  <c r="CS168" i="18"/>
  <c r="CS167" i="18" s="1"/>
  <c r="CT123" i="18"/>
  <c r="CU122" i="18" s="1"/>
  <c r="CT158" i="18"/>
  <c r="CU157" i="18" s="1"/>
  <c r="CT159" i="18"/>
  <c r="CT366" i="18"/>
  <c r="CT365" i="18"/>
  <c r="CU364" i="18" s="1"/>
  <c r="CT145" i="18"/>
  <c r="CT144" i="18"/>
  <c r="CU143" i="18" s="1"/>
  <c r="CT130" i="18"/>
  <c r="CU129" i="18" s="1"/>
  <c r="CT131" i="18"/>
  <c r="CS155" i="18"/>
  <c r="CS154" i="18"/>
  <c r="CS153" i="18" s="1"/>
  <c r="CS162" i="18"/>
  <c r="CS161" i="18"/>
  <c r="CS160" i="18" s="1"/>
  <c r="CS369" i="18"/>
  <c r="CS368" i="18"/>
  <c r="CS367" i="18" s="1"/>
  <c r="CS148" i="18"/>
  <c r="CS147" i="18"/>
  <c r="CS146" i="18" s="1"/>
  <c r="CU172" i="18"/>
  <c r="CT173" i="18"/>
  <c r="CS134" i="18"/>
  <c r="CS133" i="18"/>
  <c r="CS132" i="18" s="1"/>
  <c r="CT152" i="18"/>
  <c r="CT151" i="18"/>
  <c r="CU150" i="18" s="1"/>
  <c r="CT337" i="18"/>
  <c r="CT336" i="18"/>
  <c r="CU335" i="18" s="1"/>
  <c r="CT252" i="18"/>
  <c r="CU251" i="18" s="1"/>
  <c r="CT344" i="18"/>
  <c r="CT343" i="18"/>
  <c r="CU342" i="18" s="1"/>
  <c r="CT138" i="18"/>
  <c r="CT137" i="18"/>
  <c r="CU136" i="18" s="1"/>
  <c r="CT301" i="18"/>
  <c r="CU300" i="18" s="1"/>
  <c r="CS340" i="18"/>
  <c r="CS339" i="18"/>
  <c r="CS338" i="18" s="1"/>
  <c r="CU229" i="18"/>
  <c r="CT230" i="18"/>
  <c r="CS347" i="18"/>
  <c r="CS346" i="18"/>
  <c r="CS345" i="18" s="1"/>
  <c r="CS141" i="18"/>
  <c r="CS140" i="18"/>
  <c r="CS139" i="18" s="1"/>
  <c r="BM93" i="18"/>
  <c r="CT237" i="18"/>
  <c r="CU236" i="18"/>
  <c r="BS17" i="18"/>
  <c r="BQ220" i="18"/>
  <c r="BQ213" i="18"/>
  <c r="BQ206" i="18"/>
  <c r="BQ57" i="18"/>
  <c r="BQ199" i="18"/>
  <c r="BQ192" i="18"/>
  <c r="BQ185" i="18"/>
  <c r="BQ135" i="18"/>
  <c r="BR57" i="18"/>
  <c r="BQ306" i="18"/>
  <c r="BQ128" i="18"/>
  <c r="BQ327" i="18"/>
  <c r="BQ341" i="18"/>
  <c r="BQ377" i="18"/>
  <c r="BQ250" i="18"/>
  <c r="BQ142" i="18"/>
  <c r="BQ355" i="18"/>
  <c r="BQ50" i="18"/>
  <c r="BQ320" i="18"/>
  <c r="BQ156" i="18"/>
  <c r="BQ384" i="18"/>
  <c r="BQ121" i="18"/>
  <c r="BQ348" i="18"/>
  <c r="BQ363" i="18"/>
  <c r="BQ299" i="18"/>
  <c r="BQ163" i="18"/>
  <c r="BR135" i="18"/>
  <c r="BR341" i="18"/>
  <c r="BR192" i="18"/>
  <c r="BR128" i="18"/>
  <c r="BR348" i="18"/>
  <c r="BR299" i="18"/>
  <c r="BR220" i="18"/>
  <c r="BQ313" i="18"/>
  <c r="BP185" i="18"/>
  <c r="BR384" i="18"/>
  <c r="BR185" i="18"/>
  <c r="BR306" i="18"/>
  <c r="BR142" i="18"/>
  <c r="BR250" i="18"/>
  <c r="BR50" i="18"/>
  <c r="BP213" i="18"/>
  <c r="BR377" i="18"/>
  <c r="BR156" i="18"/>
  <c r="BQ370" i="18"/>
  <c r="BP199" i="18"/>
  <c r="BP206" i="18"/>
  <c r="BR363" i="18"/>
  <c r="BQ334" i="18"/>
  <c r="BR199" i="18"/>
  <c r="BR121" i="18"/>
  <c r="BR320" i="18"/>
  <c r="BR206" i="18"/>
  <c r="BR327" i="18"/>
  <c r="BR355" i="18"/>
  <c r="BP220" i="18"/>
  <c r="BR213" i="18"/>
  <c r="BQ149" i="18"/>
  <c r="BP192" i="18"/>
  <c r="BR313" i="18"/>
  <c r="BR370" i="18"/>
  <c r="BR334" i="18"/>
  <c r="BR149" i="18"/>
  <c r="BR163" i="18"/>
  <c r="BP86" i="18"/>
  <c r="BP57" i="18"/>
  <c r="BP306" i="18"/>
  <c r="BP156" i="18"/>
  <c r="BP50" i="18"/>
  <c r="BP341" i="18"/>
  <c r="BP149" i="18"/>
  <c r="BP327" i="18"/>
  <c r="BP355" i="18"/>
  <c r="BP377" i="18"/>
  <c r="BP128" i="18"/>
  <c r="BP163" i="18"/>
  <c r="BP142" i="18"/>
  <c r="BP250" i="18"/>
  <c r="BP135" i="18"/>
  <c r="BP299" i="18"/>
  <c r="BP370" i="18"/>
  <c r="BP313" i="18"/>
  <c r="BP363" i="18"/>
  <c r="BP121" i="18"/>
  <c r="BP334" i="18"/>
  <c r="BP348" i="18"/>
  <c r="BP384" i="18"/>
  <c r="BP320" i="18"/>
  <c r="BQ86" i="18"/>
  <c r="BR86" i="18"/>
  <c r="BQ93" i="18"/>
  <c r="BO100" i="18"/>
  <c r="BO114" i="18"/>
  <c r="CH48" i="18"/>
  <c r="CH49" i="18"/>
  <c r="CG41" i="18"/>
  <c r="CG42" i="18"/>
  <c r="U36" i="18"/>
  <c r="X43" i="18"/>
  <c r="D11" i="18"/>
  <c r="F11" i="18" s="1"/>
  <c r="D12" i="18"/>
  <c r="F12" i="18" s="1"/>
  <c r="D10" i="18"/>
  <c r="N10" i="16"/>
  <c r="T44" i="16" s="1"/>
  <c r="V44" i="16" s="1"/>
  <c r="X44" i="16" s="1"/>
  <c r="Z44" i="16" s="1"/>
  <c r="N12" i="16"/>
  <c r="T46" i="16" s="1"/>
  <c r="V46" i="16" s="1"/>
  <c r="X46" i="16" s="1"/>
  <c r="Z46" i="16" s="1"/>
  <c r="N14" i="16"/>
  <c r="N16" i="16"/>
  <c r="N18" i="16"/>
  <c r="N8" i="16"/>
  <c r="T42" i="16" s="1"/>
  <c r="V42" i="16" s="1"/>
  <c r="X42" i="16" s="1"/>
  <c r="Z42" i="16" s="1"/>
  <c r="L18" i="16"/>
  <c r="L10" i="16"/>
  <c r="L44" i="16" s="1"/>
  <c r="N44" i="16" s="1"/>
  <c r="P44" i="16" s="1"/>
  <c r="R44" i="16" s="1"/>
  <c r="L12" i="16"/>
  <c r="L46" i="16" s="1"/>
  <c r="N46" i="16" s="1"/>
  <c r="P46" i="16" s="1"/>
  <c r="R46" i="16" s="1"/>
  <c r="L14" i="16"/>
  <c r="L16" i="16"/>
  <c r="L8" i="16"/>
  <c r="J10" i="16"/>
  <c r="P10" i="16" s="1"/>
  <c r="J12" i="16"/>
  <c r="P12" i="16" s="1"/>
  <c r="J14" i="16"/>
  <c r="P14" i="16" s="1"/>
  <c r="J16" i="16"/>
  <c r="P16" i="16" s="1"/>
  <c r="J18" i="16"/>
  <c r="P18" i="16" s="1"/>
  <c r="J8" i="16"/>
  <c r="P8" i="16" s="1"/>
  <c r="CU301" i="18" l="1"/>
  <c r="CV300" i="18" s="1"/>
  <c r="CU166" i="18"/>
  <c r="CU165" i="18"/>
  <c r="CV164" i="18" s="1"/>
  <c r="CT340" i="18"/>
  <c r="CT339" i="18"/>
  <c r="CT338" i="18" s="1"/>
  <c r="CV172" i="18"/>
  <c r="CU173" i="18"/>
  <c r="CU158" i="18"/>
  <c r="CV157" i="18" s="1"/>
  <c r="CU159" i="18"/>
  <c r="CU60" i="18"/>
  <c r="CU59" i="18"/>
  <c r="CV58" i="18" s="1"/>
  <c r="CT169" i="18"/>
  <c r="CT168" i="18"/>
  <c r="CT167" i="18" s="1"/>
  <c r="CT383" i="18"/>
  <c r="CT382" i="18"/>
  <c r="CT381" i="18" s="1"/>
  <c r="CU322" i="18"/>
  <c r="CV321" i="18" s="1"/>
  <c r="CU380" i="18"/>
  <c r="CU379" i="18"/>
  <c r="CV378" i="18" s="1"/>
  <c r="CU137" i="18"/>
  <c r="CV136" i="18" s="1"/>
  <c r="CU138" i="18"/>
  <c r="CT134" i="18"/>
  <c r="CT133" i="18"/>
  <c r="CT132" i="18" s="1"/>
  <c r="CU123" i="18"/>
  <c r="CV122" i="18" s="1"/>
  <c r="CU315" i="18"/>
  <c r="CV314" i="18" s="1"/>
  <c r="CV229" i="18"/>
  <c r="CU230" i="18"/>
  <c r="CT141" i="18"/>
  <c r="CT140" i="18"/>
  <c r="CT139" i="18" s="1"/>
  <c r="CU130" i="18"/>
  <c r="CV129" i="18" s="1"/>
  <c r="CU131" i="18"/>
  <c r="CU344" i="18"/>
  <c r="CU343" i="18"/>
  <c r="CV342" i="18" s="1"/>
  <c r="CU152" i="18"/>
  <c r="CU151" i="18"/>
  <c r="CV150" i="18" s="1"/>
  <c r="CU145" i="18"/>
  <c r="CU144" i="18"/>
  <c r="CV143" i="18" s="1"/>
  <c r="CU53" i="18"/>
  <c r="CU52" i="18"/>
  <c r="CV51" i="18" s="1"/>
  <c r="CU358" i="18"/>
  <c r="CU357" i="18"/>
  <c r="CV356" i="18" s="1"/>
  <c r="CU373" i="18"/>
  <c r="CU372" i="18"/>
  <c r="CV371" i="18" s="1"/>
  <c r="CU337" i="18"/>
  <c r="CU336" i="18"/>
  <c r="CV335" i="18" s="1"/>
  <c r="CT162" i="18"/>
  <c r="CT161" i="18"/>
  <c r="CT160" i="18" s="1"/>
  <c r="CT63" i="18"/>
  <c r="CT62" i="18"/>
  <c r="CT61" i="18" s="1"/>
  <c r="CT347" i="18"/>
  <c r="CT346" i="18"/>
  <c r="CT345" i="18" s="1"/>
  <c r="CT155" i="18"/>
  <c r="CT154" i="18"/>
  <c r="CT153" i="18" s="1"/>
  <c r="CT148" i="18"/>
  <c r="CT147" i="18"/>
  <c r="CT146" i="18" s="1"/>
  <c r="CT56" i="18"/>
  <c r="CT55" i="18"/>
  <c r="CT54" i="18" s="1"/>
  <c r="CT361" i="18"/>
  <c r="CT360" i="18"/>
  <c r="CT359" i="18" s="1"/>
  <c r="CT376" i="18"/>
  <c r="CT375" i="18"/>
  <c r="CT374" i="18" s="1"/>
  <c r="CU366" i="18"/>
  <c r="CU365" i="18"/>
  <c r="CV364" i="18" s="1"/>
  <c r="CU387" i="18"/>
  <c r="CU386" i="18"/>
  <c r="CV385" i="18" s="1"/>
  <c r="CT333" i="18"/>
  <c r="CT332" i="18"/>
  <c r="CT331" i="18" s="1"/>
  <c r="CU351" i="18"/>
  <c r="CU350" i="18"/>
  <c r="CV349" i="18" s="1"/>
  <c r="CV179" i="18"/>
  <c r="CU180" i="18"/>
  <c r="CU252" i="18"/>
  <c r="CV251" i="18" s="1"/>
  <c r="CT369" i="18"/>
  <c r="CT368" i="18"/>
  <c r="CT367" i="18" s="1"/>
  <c r="CT390" i="18"/>
  <c r="CT389" i="18"/>
  <c r="CT388" i="18" s="1"/>
  <c r="CU330" i="18"/>
  <c r="CU329" i="18"/>
  <c r="CV328" i="18" s="1"/>
  <c r="CU308" i="18"/>
  <c r="CV307" i="18" s="1"/>
  <c r="CT354" i="18"/>
  <c r="CT353" i="18"/>
  <c r="CT352" i="18" s="1"/>
  <c r="BM114" i="18"/>
  <c r="BM100" i="18"/>
  <c r="CU237" i="18"/>
  <c r="CV236" i="18"/>
  <c r="BQ100" i="18"/>
  <c r="BR93" i="18"/>
  <c r="BV17" i="18"/>
  <c r="BT206" i="18"/>
  <c r="BT199" i="18"/>
  <c r="BT192" i="18"/>
  <c r="BT185" i="18"/>
  <c r="BT57" i="18"/>
  <c r="BT213" i="18"/>
  <c r="BT220" i="18"/>
  <c r="BT121" i="18"/>
  <c r="BT128" i="18"/>
  <c r="BT135" i="18"/>
  <c r="BT299" i="18"/>
  <c r="BT142" i="18"/>
  <c r="BT327" i="18"/>
  <c r="BT156" i="18"/>
  <c r="BT355" i="18"/>
  <c r="BU57" i="18"/>
  <c r="BT50" i="18"/>
  <c r="BT250" i="18"/>
  <c r="BT384" i="18"/>
  <c r="BT377" i="18"/>
  <c r="BT348" i="18"/>
  <c r="BT320" i="18"/>
  <c r="BT363" i="18"/>
  <c r="BT306" i="18"/>
  <c r="BT341" i="18"/>
  <c r="BT334" i="18"/>
  <c r="BT149" i="18"/>
  <c r="BS213" i="18"/>
  <c r="BS220" i="18"/>
  <c r="BT163" i="18"/>
  <c r="BU142" i="18"/>
  <c r="BU250" i="18"/>
  <c r="BU213" i="18"/>
  <c r="BU306" i="18"/>
  <c r="BU363" i="18"/>
  <c r="BT313" i="18"/>
  <c r="BS206" i="18"/>
  <c r="BT370" i="18"/>
  <c r="BU206" i="18"/>
  <c r="BU156" i="18"/>
  <c r="BU327" i="18"/>
  <c r="BU341" i="18"/>
  <c r="BU384" i="18"/>
  <c r="BU121" i="18"/>
  <c r="BU320" i="18"/>
  <c r="BU377" i="18"/>
  <c r="BS192" i="18"/>
  <c r="BS185" i="18"/>
  <c r="BS199" i="18"/>
  <c r="BU192" i="18"/>
  <c r="BU185" i="18"/>
  <c r="BU135" i="18"/>
  <c r="BU50" i="18"/>
  <c r="BU299" i="18"/>
  <c r="BU128" i="18"/>
  <c r="BU199" i="18"/>
  <c r="BU355" i="18"/>
  <c r="BU220" i="18"/>
  <c r="BU348" i="18"/>
  <c r="BU163" i="18"/>
  <c r="BU370" i="18"/>
  <c r="BU313" i="18"/>
  <c r="BU334" i="18"/>
  <c r="BU149" i="18"/>
  <c r="BT86" i="18"/>
  <c r="BS128" i="18"/>
  <c r="BS250" i="18"/>
  <c r="BS163" i="18"/>
  <c r="BS121" i="18"/>
  <c r="BS306" i="18"/>
  <c r="BS299" i="18"/>
  <c r="BS57" i="18"/>
  <c r="BS149" i="18"/>
  <c r="BS341" i="18"/>
  <c r="BS348" i="18"/>
  <c r="BS334" i="18"/>
  <c r="BS156" i="18"/>
  <c r="BS384" i="18"/>
  <c r="BS142" i="18"/>
  <c r="BS135" i="18"/>
  <c r="BS327" i="18"/>
  <c r="BS50" i="18"/>
  <c r="BS370" i="18"/>
  <c r="BS320" i="18"/>
  <c r="BS363" i="18"/>
  <c r="BS355" i="18"/>
  <c r="BS377" i="18"/>
  <c r="BS313" i="18"/>
  <c r="BU86" i="18"/>
  <c r="BS86" i="18"/>
  <c r="CH47" i="18"/>
  <c r="CI46" i="18" s="1"/>
  <c r="CI48" i="18" s="1"/>
  <c r="CG40" i="18"/>
  <c r="CH39" i="18" s="1"/>
  <c r="Y43" i="18"/>
  <c r="V36" i="18"/>
  <c r="L42" i="16"/>
  <c r="AB42" i="16" s="1"/>
  <c r="S51" i="19" s="1"/>
  <c r="AB44" i="16"/>
  <c r="S53" i="19" s="1"/>
  <c r="AB50" i="16"/>
  <c r="S59" i="19" s="1"/>
  <c r="AB52" i="16"/>
  <c r="S61" i="19" s="1"/>
  <c r="AB48" i="16"/>
  <c r="S57" i="19" s="1"/>
  <c r="AB46" i="16"/>
  <c r="S55" i="19" s="1"/>
  <c r="T53" i="16"/>
  <c r="L19" i="16"/>
  <c r="N19" i="16"/>
  <c r="C14" i="19"/>
  <c r="AS14" i="19" s="1"/>
  <c r="CV252" i="18" l="1"/>
  <c r="CW251" i="18" s="1"/>
  <c r="CV53" i="18"/>
  <c r="CV52" i="18"/>
  <c r="CW51" i="18" s="1"/>
  <c r="CV315" i="18"/>
  <c r="CW314" i="18" s="1"/>
  <c r="CV380" i="18"/>
  <c r="CV379" i="18"/>
  <c r="CW378" i="18" s="1"/>
  <c r="CV60" i="18"/>
  <c r="CV59" i="18"/>
  <c r="CW58" i="18" s="1"/>
  <c r="CU56" i="18"/>
  <c r="CU55" i="18"/>
  <c r="CU54" i="18" s="1"/>
  <c r="CV330" i="18"/>
  <c r="CV329" i="18"/>
  <c r="CW328" i="18" s="1"/>
  <c r="CV387" i="18"/>
  <c r="CV386" i="18"/>
  <c r="CW385" i="18" s="1"/>
  <c r="CV337" i="18"/>
  <c r="CV336" i="18"/>
  <c r="CW335" i="18" s="1"/>
  <c r="CV145" i="18"/>
  <c r="CV144" i="18"/>
  <c r="CW143" i="18" s="1"/>
  <c r="CU134" i="18"/>
  <c r="CU133" i="18"/>
  <c r="CU132" i="18" s="1"/>
  <c r="CV123" i="18"/>
  <c r="CW122" i="18" s="1"/>
  <c r="CV322" i="18"/>
  <c r="CW321" i="18" s="1"/>
  <c r="CV308" i="18"/>
  <c r="CW307" i="18" s="1"/>
  <c r="CU333" i="18"/>
  <c r="CU332" i="18"/>
  <c r="CU331" i="18" s="1"/>
  <c r="CV180" i="18"/>
  <c r="CW179" i="18"/>
  <c r="CU390" i="18"/>
  <c r="CU389" i="18"/>
  <c r="CU388" i="18" s="1"/>
  <c r="CU340" i="18"/>
  <c r="CU339" i="18"/>
  <c r="CU338" i="18" s="1"/>
  <c r="CU148" i="18"/>
  <c r="CU147" i="18"/>
  <c r="CU146" i="18" s="1"/>
  <c r="CV131" i="18"/>
  <c r="CV130" i="18"/>
  <c r="CW129" i="18" s="1"/>
  <c r="CV351" i="18"/>
  <c r="CV350" i="18"/>
  <c r="CW349" i="18" s="1"/>
  <c r="CV365" i="18"/>
  <c r="CW364" i="18" s="1"/>
  <c r="CV366" i="18"/>
  <c r="CV373" i="18"/>
  <c r="CV372" i="18"/>
  <c r="CW371" i="18" s="1"/>
  <c r="CV151" i="18"/>
  <c r="CW150" i="18" s="1"/>
  <c r="CV152" i="18"/>
  <c r="CU162" i="18"/>
  <c r="CU161" i="18"/>
  <c r="CU160" i="18" s="1"/>
  <c r="CV166" i="18"/>
  <c r="CV165" i="18"/>
  <c r="CW164" i="18" s="1"/>
  <c r="CU63" i="18"/>
  <c r="CU62" i="18"/>
  <c r="CU61" i="18" s="1"/>
  <c r="CU354" i="18"/>
  <c r="CU353" i="18"/>
  <c r="CU352" i="18" s="1"/>
  <c r="CU369" i="18"/>
  <c r="CU368" i="18"/>
  <c r="CU367" i="18" s="1"/>
  <c r="CU376" i="18"/>
  <c r="CU375" i="18"/>
  <c r="CU374" i="18" s="1"/>
  <c r="CU155" i="18"/>
  <c r="CU154" i="18"/>
  <c r="CU153" i="18" s="1"/>
  <c r="CV158" i="18"/>
  <c r="CW157" i="18" s="1"/>
  <c r="CV159" i="18"/>
  <c r="CU169" i="18"/>
  <c r="CU168" i="18"/>
  <c r="CU167" i="18" s="1"/>
  <c r="CV358" i="18"/>
  <c r="CV357" i="18"/>
  <c r="CW356" i="18" s="1"/>
  <c r="CV344" i="18"/>
  <c r="CV343" i="18"/>
  <c r="CW342" i="18" s="1"/>
  <c r="CU141" i="18"/>
  <c r="CU140" i="18"/>
  <c r="CU139" i="18" s="1"/>
  <c r="CV301" i="18"/>
  <c r="CW300" i="18" s="1"/>
  <c r="CU383" i="18"/>
  <c r="CU382" i="18"/>
  <c r="CU381" i="18" s="1"/>
  <c r="CU361" i="18"/>
  <c r="CU360" i="18"/>
  <c r="CU359" i="18" s="1"/>
  <c r="CU347" i="18"/>
  <c r="CU346" i="18"/>
  <c r="CU345" i="18" s="1"/>
  <c r="CW229" i="18"/>
  <c r="CV230" i="18"/>
  <c r="CV138" i="18"/>
  <c r="CV137" i="18"/>
  <c r="CW136" i="18" s="1"/>
  <c r="CW172" i="18"/>
  <c r="CV173" i="18"/>
  <c r="BP93" i="18"/>
  <c r="BP114" i="18"/>
  <c r="CV237" i="18"/>
  <c r="CW236" i="18"/>
  <c r="BR100" i="18"/>
  <c r="BY17" i="18"/>
  <c r="BW192" i="18"/>
  <c r="BW220" i="18"/>
  <c r="BW206" i="18"/>
  <c r="BW213" i="18"/>
  <c r="BW185" i="18"/>
  <c r="BW199" i="18"/>
  <c r="BW57" i="18"/>
  <c r="BW50" i="18"/>
  <c r="BW299" i="18"/>
  <c r="BW121" i="18"/>
  <c r="BW327" i="18"/>
  <c r="BW306" i="18"/>
  <c r="BW355" i="18"/>
  <c r="BW341" i="18"/>
  <c r="BW320" i="18"/>
  <c r="BW384" i="18"/>
  <c r="BW156" i="18"/>
  <c r="BW348" i="18"/>
  <c r="BW128" i="18"/>
  <c r="BW250" i="18"/>
  <c r="BW363" i="18"/>
  <c r="BX57" i="18"/>
  <c r="BW377" i="18"/>
  <c r="BW142" i="18"/>
  <c r="BW135" i="18"/>
  <c r="BW334" i="18"/>
  <c r="BW313" i="18"/>
  <c r="BX363" i="18"/>
  <c r="BX220" i="18"/>
  <c r="BX142" i="18"/>
  <c r="BX327" i="18"/>
  <c r="BX185" i="18"/>
  <c r="BX206" i="18"/>
  <c r="BW163" i="18"/>
  <c r="BX121" i="18"/>
  <c r="BX306" i="18"/>
  <c r="BX377" i="18"/>
  <c r="BX250" i="18"/>
  <c r="BX156" i="18"/>
  <c r="BX50" i="18"/>
  <c r="BX341" i="18"/>
  <c r="BV192" i="18"/>
  <c r="BV199" i="18"/>
  <c r="BX135" i="18"/>
  <c r="BX320" i="18"/>
  <c r="BX192" i="18"/>
  <c r="BX199" i="18"/>
  <c r="BX299" i="18"/>
  <c r="BX355" i="18"/>
  <c r="BX348" i="18"/>
  <c r="BX128" i="18"/>
  <c r="BX213" i="18"/>
  <c r="BW149" i="18"/>
  <c r="BV206" i="18"/>
  <c r="BV213" i="18"/>
  <c r="BX384" i="18"/>
  <c r="BW370" i="18"/>
  <c r="BV220" i="18"/>
  <c r="BV185" i="18"/>
  <c r="BX334" i="18"/>
  <c r="BX370" i="18"/>
  <c r="BX313" i="18"/>
  <c r="BX149" i="18"/>
  <c r="BX163" i="18"/>
  <c r="BV86" i="18"/>
  <c r="BV327" i="18"/>
  <c r="BV50" i="18"/>
  <c r="BV250" i="18"/>
  <c r="BV370" i="18"/>
  <c r="BV341" i="18"/>
  <c r="BV142" i="18"/>
  <c r="BV121" i="18"/>
  <c r="BV299" i="18"/>
  <c r="BV377" i="18"/>
  <c r="BV128" i="18"/>
  <c r="BV384" i="18"/>
  <c r="BV320" i="18"/>
  <c r="BV334" i="18"/>
  <c r="BV57" i="18"/>
  <c r="BV313" i="18"/>
  <c r="BV149" i="18"/>
  <c r="BV306" i="18"/>
  <c r="BV363" i="18"/>
  <c r="BV163" i="18"/>
  <c r="BV355" i="18"/>
  <c r="BV135" i="18"/>
  <c r="BV156" i="18"/>
  <c r="BV348" i="18"/>
  <c r="BW86" i="18"/>
  <c r="BX86" i="18"/>
  <c r="CI49" i="18"/>
  <c r="CI47" i="18" s="1"/>
  <c r="CJ46" i="18" s="1"/>
  <c r="CH41" i="18"/>
  <c r="CH42" i="18"/>
  <c r="T36" i="18"/>
  <c r="W43" i="18"/>
  <c r="S62" i="19"/>
  <c r="N42" i="16"/>
  <c r="P42" i="16" s="1"/>
  <c r="R42" i="16" s="1"/>
  <c r="L53" i="16"/>
  <c r="V53" i="16"/>
  <c r="AD52" i="16"/>
  <c r="U61" i="19" s="1"/>
  <c r="AD48" i="16"/>
  <c r="U57" i="19" s="1"/>
  <c r="AD50" i="16"/>
  <c r="U59" i="19" s="1"/>
  <c r="AD46" i="16"/>
  <c r="U55" i="19" s="1"/>
  <c r="AB53" i="16"/>
  <c r="J14" i="17" s="1"/>
  <c r="V14" i="17" s="1"/>
  <c r="AD44" i="16"/>
  <c r="U53" i="19" s="1"/>
  <c r="N356" i="18"/>
  <c r="N357" i="18"/>
  <c r="N358" i="18"/>
  <c r="N359" i="18"/>
  <c r="N360" i="18"/>
  <c r="N361" i="18"/>
  <c r="N221" i="18"/>
  <c r="N222" i="18"/>
  <c r="N223" i="18"/>
  <c r="N224" i="18"/>
  <c r="N225" i="18"/>
  <c r="N226" i="18"/>
  <c r="N236" i="18"/>
  <c r="N237" i="18"/>
  <c r="N238" i="18"/>
  <c r="N239" i="18"/>
  <c r="N240" i="18"/>
  <c r="N241" i="18"/>
  <c r="N164" i="18"/>
  <c r="N165" i="18"/>
  <c r="N166" i="18"/>
  <c r="N167" i="18"/>
  <c r="N168" i="18"/>
  <c r="N169" i="18"/>
  <c r="N58" i="18"/>
  <c r="N59" i="18"/>
  <c r="N60" i="18"/>
  <c r="N61" i="18"/>
  <c r="N62" i="18"/>
  <c r="N63" i="18"/>
  <c r="CW344" i="18" l="1"/>
  <c r="CW343" i="18"/>
  <c r="CX342" i="18" s="1"/>
  <c r="CV155" i="18"/>
  <c r="CV154" i="18"/>
  <c r="CV153" i="18" s="1"/>
  <c r="CW329" i="18"/>
  <c r="CX328" i="18" s="1"/>
  <c r="CW330" i="18"/>
  <c r="CW151" i="18"/>
  <c r="CX150" i="18" s="1"/>
  <c r="CW152" i="18"/>
  <c r="CW315" i="18"/>
  <c r="CX314" i="18" s="1"/>
  <c r="CW138" i="18"/>
  <c r="CW137" i="18"/>
  <c r="CX136" i="18" s="1"/>
  <c r="CW357" i="18"/>
  <c r="CX356" i="18" s="1"/>
  <c r="CW358" i="18"/>
  <c r="CW372" i="18"/>
  <c r="CX371" i="18" s="1"/>
  <c r="CW373" i="18"/>
  <c r="CW144" i="18"/>
  <c r="CX143" i="18" s="1"/>
  <c r="CW145" i="18"/>
  <c r="CW52" i="18"/>
  <c r="CX51" i="18" s="1"/>
  <c r="CW53" i="18"/>
  <c r="CX172" i="18"/>
  <c r="CW173" i="18"/>
  <c r="CV347" i="18"/>
  <c r="CV346" i="18"/>
  <c r="CV345" i="18" s="1"/>
  <c r="CV333" i="18"/>
  <c r="CV332" i="18"/>
  <c r="CV331" i="18" s="1"/>
  <c r="CV141" i="18"/>
  <c r="CV140" i="18"/>
  <c r="CV139" i="18" s="1"/>
  <c r="CV361" i="18"/>
  <c r="CV360" i="18"/>
  <c r="CV359" i="18" s="1"/>
  <c r="CV376" i="18"/>
  <c r="CV375" i="18"/>
  <c r="CV374" i="18" s="1"/>
  <c r="CW308" i="18"/>
  <c r="CX307" i="18" s="1"/>
  <c r="CV148" i="18"/>
  <c r="CV147" i="18"/>
  <c r="CV146" i="18" s="1"/>
  <c r="CV56" i="18"/>
  <c r="CV55" i="18"/>
  <c r="CV54" i="18" s="1"/>
  <c r="CW301" i="18"/>
  <c r="CX300" i="18" s="1"/>
  <c r="CW166" i="18"/>
  <c r="CW165" i="18"/>
  <c r="CX164" i="18" s="1"/>
  <c r="CV369" i="18"/>
  <c r="CV368" i="18"/>
  <c r="CV367" i="18" s="1"/>
  <c r="CW131" i="18"/>
  <c r="CW130" i="18"/>
  <c r="CX129" i="18" s="1"/>
  <c r="CX179" i="18"/>
  <c r="CW180" i="18"/>
  <c r="CW322" i="18"/>
  <c r="CX321" i="18" s="1"/>
  <c r="CW336" i="18"/>
  <c r="CX335" i="18" s="1"/>
  <c r="CW337" i="18"/>
  <c r="CW60" i="18"/>
  <c r="CW59" i="18"/>
  <c r="CX58" i="18" s="1"/>
  <c r="CX229" i="18"/>
  <c r="CW230" i="18"/>
  <c r="CV169" i="18"/>
  <c r="CV168" i="18"/>
  <c r="CV167" i="18" s="1"/>
  <c r="CW366" i="18"/>
  <c r="CW365" i="18"/>
  <c r="CX364" i="18" s="1"/>
  <c r="CV134" i="18"/>
  <c r="CV133" i="18"/>
  <c r="CV132" i="18" s="1"/>
  <c r="CV340" i="18"/>
  <c r="CV339" i="18"/>
  <c r="CV338" i="18" s="1"/>
  <c r="CV63" i="18"/>
  <c r="CV62" i="18"/>
  <c r="CV61" i="18" s="1"/>
  <c r="CW252" i="18"/>
  <c r="CX251" i="18" s="1"/>
  <c r="CV162" i="18"/>
  <c r="CV161" i="18"/>
  <c r="CV160" i="18" s="1"/>
  <c r="CW350" i="18"/>
  <c r="CX349" i="18" s="1"/>
  <c r="CW351" i="18"/>
  <c r="CW386" i="18"/>
  <c r="CX385" i="18" s="1"/>
  <c r="CW387" i="18"/>
  <c r="CW379" i="18"/>
  <c r="CX378" i="18" s="1"/>
  <c r="CW380" i="18"/>
  <c r="CW158" i="18"/>
  <c r="CX157" i="18" s="1"/>
  <c r="CW159" i="18"/>
  <c r="CV354" i="18"/>
  <c r="CV353" i="18"/>
  <c r="CV352" i="18" s="1"/>
  <c r="CW123" i="18"/>
  <c r="CX122" i="18" s="1"/>
  <c r="CV390" i="18"/>
  <c r="CV389" i="18"/>
  <c r="CV388" i="18" s="1"/>
  <c r="CV383" i="18"/>
  <c r="CV382" i="18"/>
  <c r="CV381" i="18" s="1"/>
  <c r="CW237" i="18"/>
  <c r="CX236" i="18"/>
  <c r="BZ185" i="18"/>
  <c r="BZ57" i="18"/>
  <c r="BZ199" i="18"/>
  <c r="BZ220" i="18"/>
  <c r="BZ213" i="18"/>
  <c r="BZ206" i="18"/>
  <c r="BZ192" i="18"/>
  <c r="BZ50" i="18"/>
  <c r="BZ299" i="18"/>
  <c r="BZ306" i="18"/>
  <c r="BZ341" i="18"/>
  <c r="BZ355" i="18"/>
  <c r="BZ320" i="18"/>
  <c r="BZ128" i="18"/>
  <c r="BZ327" i="18"/>
  <c r="BZ348" i="18"/>
  <c r="BZ142" i="18"/>
  <c r="BZ384" i="18"/>
  <c r="BZ135" i="18"/>
  <c r="BZ363" i="18"/>
  <c r="BZ156" i="18"/>
  <c r="CA57" i="18"/>
  <c r="BZ377" i="18"/>
  <c r="BZ250" i="18"/>
  <c r="BZ121" i="18"/>
  <c r="BZ149" i="18"/>
  <c r="CA199" i="18"/>
  <c r="BY185" i="18"/>
  <c r="CA341" i="18"/>
  <c r="BY206" i="18"/>
  <c r="BZ313" i="18"/>
  <c r="CA250" i="18"/>
  <c r="CA128" i="18"/>
  <c r="CA299" i="18"/>
  <c r="CA135" i="18"/>
  <c r="CA306" i="18"/>
  <c r="CA142" i="18"/>
  <c r="CA377" i="18"/>
  <c r="BY192" i="18"/>
  <c r="BZ334" i="18"/>
  <c r="BY199" i="18"/>
  <c r="BZ370" i="18"/>
  <c r="CA121" i="18"/>
  <c r="CA320" i="18"/>
  <c r="CA156" i="18"/>
  <c r="CA327" i="18"/>
  <c r="CA348" i="18"/>
  <c r="BZ163" i="18"/>
  <c r="BY213" i="18"/>
  <c r="CA355" i="18"/>
  <c r="CA363" i="18"/>
  <c r="CA185" i="18"/>
  <c r="CA192" i="18"/>
  <c r="BY220" i="18"/>
  <c r="CA206" i="18"/>
  <c r="CA384" i="18"/>
  <c r="CA213" i="18"/>
  <c r="CA50" i="18"/>
  <c r="CA220" i="18"/>
  <c r="CA149" i="18"/>
  <c r="CA163" i="18"/>
  <c r="CA370" i="18"/>
  <c r="CA334" i="18"/>
  <c r="CA313" i="18"/>
  <c r="BZ86" i="18"/>
  <c r="BY306" i="18"/>
  <c r="BY299" i="18"/>
  <c r="BY370" i="18"/>
  <c r="BY334" i="18"/>
  <c r="BY156" i="18"/>
  <c r="BY313" i="18"/>
  <c r="BY142" i="18"/>
  <c r="BY320" i="18"/>
  <c r="BY348" i="18"/>
  <c r="BY377" i="18"/>
  <c r="BY149" i="18"/>
  <c r="BY57" i="18"/>
  <c r="BY163" i="18"/>
  <c r="BY135" i="18"/>
  <c r="BY250" i="18"/>
  <c r="BY121" i="18"/>
  <c r="BY384" i="18"/>
  <c r="BY355" i="18"/>
  <c r="BY128" i="18"/>
  <c r="BY50" i="18"/>
  <c r="BY363" i="18"/>
  <c r="BY327" i="18"/>
  <c r="BY341" i="18"/>
  <c r="BY86" i="18"/>
  <c r="CA86" i="18"/>
  <c r="BP100" i="18"/>
  <c r="CH40" i="18"/>
  <c r="CI39" i="18" s="1"/>
  <c r="CJ49" i="18"/>
  <c r="CJ48" i="18"/>
  <c r="AA43" i="18"/>
  <c r="X36" i="18"/>
  <c r="E12" i="19"/>
  <c r="E21" i="19"/>
  <c r="E15" i="23" s="1"/>
  <c r="AD42" i="16"/>
  <c r="N53" i="16"/>
  <c r="X53" i="16"/>
  <c r="Z53" i="16"/>
  <c r="AH52" i="16"/>
  <c r="Y61" i="19" s="1"/>
  <c r="AF52" i="16"/>
  <c r="W61" i="19" s="1"/>
  <c r="AH44" i="16"/>
  <c r="Y53" i="19" s="1"/>
  <c r="AF44" i="16"/>
  <c r="W53" i="19" s="1"/>
  <c r="AH46" i="16"/>
  <c r="Y55" i="19" s="1"/>
  <c r="AF46" i="16"/>
  <c r="W55" i="19" s="1"/>
  <c r="AH48" i="16"/>
  <c r="Y57" i="19" s="1"/>
  <c r="AF48" i="16"/>
  <c r="W57" i="19" s="1"/>
  <c r="AF42" i="16"/>
  <c r="W51" i="19" s="1"/>
  <c r="P53" i="16"/>
  <c r="AH50" i="16"/>
  <c r="Y59" i="19" s="1"/>
  <c r="AF50" i="16"/>
  <c r="W59" i="19" s="1"/>
  <c r="M23" i="18"/>
  <c r="M24" i="18"/>
  <c r="M25" i="18"/>
  <c r="M26" i="18"/>
  <c r="M27"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H58" i="18"/>
  <c r="M58" i="18" s="1"/>
  <c r="H59" i="18"/>
  <c r="M59" i="18" s="1"/>
  <c r="H60" i="18"/>
  <c r="M60" i="18" s="1"/>
  <c r="H61" i="18"/>
  <c r="M61" i="18" s="1"/>
  <c r="H62" i="18"/>
  <c r="M62" i="18" s="1"/>
  <c r="H63" i="18"/>
  <c r="M63" i="18" s="1"/>
  <c r="H65" i="18"/>
  <c r="CG68" i="18" s="1"/>
  <c r="H66" i="18"/>
  <c r="M66" i="18" s="1"/>
  <c r="H67" i="18"/>
  <c r="M67" i="18" s="1"/>
  <c r="H68" i="18"/>
  <c r="M68" i="18" s="1"/>
  <c r="H69" i="18"/>
  <c r="M69" i="18" s="1"/>
  <c r="H70" i="18"/>
  <c r="M70" i="18" s="1"/>
  <c r="H71" i="18"/>
  <c r="M71" i="18" s="1"/>
  <c r="H72" i="18"/>
  <c r="CG75" i="18" s="1"/>
  <c r="H73" i="18"/>
  <c r="M73" i="18" s="1"/>
  <c r="H74" i="18"/>
  <c r="M74" i="18" s="1"/>
  <c r="H75" i="18"/>
  <c r="M75" i="18" s="1"/>
  <c r="H76" i="18"/>
  <c r="M76" i="18" s="1"/>
  <c r="H77" i="18"/>
  <c r="M77" i="18" s="1"/>
  <c r="H78" i="18"/>
  <c r="M78" i="18" s="1"/>
  <c r="H79" i="18"/>
  <c r="CG82" i="18" s="1"/>
  <c r="H80" i="18"/>
  <c r="M80" i="18" s="1"/>
  <c r="H81" i="18"/>
  <c r="M81" i="18" s="1"/>
  <c r="H82" i="18"/>
  <c r="M82" i="18" s="1"/>
  <c r="H83" i="18"/>
  <c r="M83" i="18" s="1"/>
  <c r="H84" i="18"/>
  <c r="M84" i="18" s="1"/>
  <c r="H85" i="18"/>
  <c r="M85" i="18" s="1"/>
  <c r="H86" i="18"/>
  <c r="CG89" i="18" s="1"/>
  <c r="H87" i="18"/>
  <c r="M87" i="18" s="1"/>
  <c r="H88" i="18"/>
  <c r="M88" i="18" s="1"/>
  <c r="H89" i="18"/>
  <c r="M89" i="18" s="1"/>
  <c r="H90" i="18"/>
  <c r="M90" i="18" s="1"/>
  <c r="H91" i="18"/>
  <c r="M91" i="18" s="1"/>
  <c r="H92" i="18"/>
  <c r="M92" i="18" s="1"/>
  <c r="H93" i="18"/>
  <c r="CG96" i="18" s="1"/>
  <c r="H94" i="18"/>
  <c r="M94" i="18" s="1"/>
  <c r="H95" i="18"/>
  <c r="M95" i="18" s="1"/>
  <c r="H96" i="18"/>
  <c r="M96" i="18" s="1"/>
  <c r="H97" i="18"/>
  <c r="M97" i="18" s="1"/>
  <c r="H98" i="18"/>
  <c r="M98" i="18" s="1"/>
  <c r="H99" i="18"/>
  <c r="M99" i="18" s="1"/>
  <c r="H100" i="18"/>
  <c r="CG103" i="18" s="1"/>
  <c r="H101" i="18"/>
  <c r="M101" i="18" s="1"/>
  <c r="H102" i="18"/>
  <c r="M102" i="18" s="1"/>
  <c r="H103" i="18"/>
  <c r="M103" i="18" s="1"/>
  <c r="H104" i="18"/>
  <c r="M104" i="18" s="1"/>
  <c r="H105" i="18"/>
  <c r="M105" i="18" s="1"/>
  <c r="H106" i="18"/>
  <c r="M106" i="18" s="1"/>
  <c r="H107" i="18"/>
  <c r="CG110" i="18" s="1"/>
  <c r="H108" i="18"/>
  <c r="M108" i="18" s="1"/>
  <c r="H109" i="18"/>
  <c r="M109" i="18" s="1"/>
  <c r="H110" i="18"/>
  <c r="M110" i="18" s="1"/>
  <c r="H111" i="18"/>
  <c r="M111" i="18" s="1"/>
  <c r="H112" i="18"/>
  <c r="M112" i="18" s="1"/>
  <c r="H113" i="18"/>
  <c r="M113" i="18" s="1"/>
  <c r="H114" i="18"/>
  <c r="CG117" i="18" s="1"/>
  <c r="H115" i="18"/>
  <c r="M115" i="18" s="1"/>
  <c r="H116" i="18"/>
  <c r="M116" i="18" s="1"/>
  <c r="H117" i="18"/>
  <c r="M117" i="18" s="1"/>
  <c r="H118" i="18"/>
  <c r="M118" i="18" s="1"/>
  <c r="H119" i="18"/>
  <c r="M119" i="18" s="1"/>
  <c r="H120" i="18"/>
  <c r="M120" i="18" s="1"/>
  <c r="H121" i="18"/>
  <c r="CW124" i="18" s="1"/>
  <c r="H122" i="18"/>
  <c r="M122" i="18" s="1"/>
  <c r="H123" i="18"/>
  <c r="M123" i="18" s="1"/>
  <c r="H124" i="18"/>
  <c r="M124" i="18" s="1"/>
  <c r="H125" i="18"/>
  <c r="M125" i="18" s="1"/>
  <c r="H126" i="18"/>
  <c r="M126" i="18" s="1"/>
  <c r="H127" i="18"/>
  <c r="M127" i="18" s="1"/>
  <c r="H128" i="18"/>
  <c r="M128" i="18" s="1"/>
  <c r="H129" i="18"/>
  <c r="M129" i="18" s="1"/>
  <c r="H130" i="18"/>
  <c r="M130" i="18" s="1"/>
  <c r="H131" i="18"/>
  <c r="M131" i="18" s="1"/>
  <c r="H132" i="18"/>
  <c r="M132" i="18" s="1"/>
  <c r="H133" i="18"/>
  <c r="M133" i="18" s="1"/>
  <c r="H134" i="18"/>
  <c r="M134" i="18" s="1"/>
  <c r="H135" i="18"/>
  <c r="M135" i="18" s="1"/>
  <c r="H136" i="18"/>
  <c r="M136" i="18" s="1"/>
  <c r="H137" i="18"/>
  <c r="M137" i="18" s="1"/>
  <c r="H138" i="18"/>
  <c r="M138" i="18" s="1"/>
  <c r="H139" i="18"/>
  <c r="M139" i="18" s="1"/>
  <c r="H140" i="18"/>
  <c r="M140" i="18" s="1"/>
  <c r="H141" i="18"/>
  <c r="M141" i="18" s="1"/>
  <c r="H142" i="18"/>
  <c r="M142" i="18" s="1"/>
  <c r="H143" i="18"/>
  <c r="M143" i="18" s="1"/>
  <c r="H144" i="18"/>
  <c r="M144" i="18" s="1"/>
  <c r="H145" i="18"/>
  <c r="M145" i="18" s="1"/>
  <c r="H146" i="18"/>
  <c r="M146" i="18" s="1"/>
  <c r="H147" i="18"/>
  <c r="M147" i="18" s="1"/>
  <c r="H148" i="18"/>
  <c r="M148" i="18" s="1"/>
  <c r="H149" i="18"/>
  <c r="M149" i="18" s="1"/>
  <c r="H150" i="18"/>
  <c r="M150" i="18" s="1"/>
  <c r="H151" i="18"/>
  <c r="M151" i="18" s="1"/>
  <c r="H152" i="18"/>
  <c r="M152" i="18" s="1"/>
  <c r="H153" i="18"/>
  <c r="M153" i="18" s="1"/>
  <c r="H154" i="18"/>
  <c r="M154" i="18" s="1"/>
  <c r="H155" i="18"/>
  <c r="M155" i="18" s="1"/>
  <c r="H156" i="18"/>
  <c r="M156" i="18" s="1"/>
  <c r="H157" i="18"/>
  <c r="M157" i="18" s="1"/>
  <c r="H158" i="18"/>
  <c r="M158" i="18" s="1"/>
  <c r="H159" i="18"/>
  <c r="M159" i="18" s="1"/>
  <c r="H160" i="18"/>
  <c r="M160" i="18" s="1"/>
  <c r="H161" i="18"/>
  <c r="M161" i="18" s="1"/>
  <c r="H162" i="18"/>
  <c r="M162" i="18" s="1"/>
  <c r="H163" i="18"/>
  <c r="M163" i="18" s="1"/>
  <c r="H164" i="18"/>
  <c r="M164" i="18" s="1"/>
  <c r="H165" i="18"/>
  <c r="M165" i="18" s="1"/>
  <c r="H166" i="18"/>
  <c r="M166" i="18" s="1"/>
  <c r="H167" i="18"/>
  <c r="M167" i="18" s="1"/>
  <c r="H168" i="18"/>
  <c r="M168" i="18" s="1"/>
  <c r="H169" i="18"/>
  <c r="M169" i="18" s="1"/>
  <c r="H171" i="18"/>
  <c r="CG174" i="18" s="1"/>
  <c r="H172" i="18"/>
  <c r="M172" i="18" s="1"/>
  <c r="H173" i="18"/>
  <c r="M173" i="18" s="1"/>
  <c r="H174" i="18"/>
  <c r="M174" i="18" s="1"/>
  <c r="H175" i="18"/>
  <c r="M175" i="18" s="1"/>
  <c r="H176" i="18"/>
  <c r="M176" i="18" s="1"/>
  <c r="H177" i="18"/>
  <c r="M177" i="18" s="1"/>
  <c r="H178" i="18"/>
  <c r="CG181" i="18" s="1"/>
  <c r="H179" i="18"/>
  <c r="M179" i="18" s="1"/>
  <c r="H180" i="18"/>
  <c r="M180" i="18" s="1"/>
  <c r="H181" i="18"/>
  <c r="M181" i="18" s="1"/>
  <c r="H182" i="18"/>
  <c r="M182" i="18" s="1"/>
  <c r="H183" i="18"/>
  <c r="M183" i="18" s="1"/>
  <c r="H184" i="18"/>
  <c r="M184" i="18" s="1"/>
  <c r="H185" i="18"/>
  <c r="H186" i="18"/>
  <c r="M186" i="18" s="1"/>
  <c r="H187" i="18"/>
  <c r="M187" i="18" s="1"/>
  <c r="H188" i="18"/>
  <c r="M188" i="18" s="1"/>
  <c r="H189" i="18"/>
  <c r="M189" i="18" s="1"/>
  <c r="H190" i="18"/>
  <c r="M190" i="18" s="1"/>
  <c r="H191" i="18"/>
  <c r="M191" i="18" s="1"/>
  <c r="H192" i="18"/>
  <c r="M192" i="18" s="1"/>
  <c r="H193" i="18"/>
  <c r="M193" i="18" s="1"/>
  <c r="H194" i="18"/>
  <c r="M194" i="18" s="1"/>
  <c r="H195" i="18"/>
  <c r="M195" i="18" s="1"/>
  <c r="H196" i="18"/>
  <c r="M196" i="18" s="1"/>
  <c r="H197" i="18"/>
  <c r="M197" i="18" s="1"/>
  <c r="H198" i="18"/>
  <c r="M198" i="18" s="1"/>
  <c r="H199" i="18"/>
  <c r="M199" i="18" s="1"/>
  <c r="H200" i="18"/>
  <c r="M200" i="18" s="1"/>
  <c r="H201" i="18"/>
  <c r="M201" i="18" s="1"/>
  <c r="H202" i="18"/>
  <c r="M202" i="18" s="1"/>
  <c r="H203" i="18"/>
  <c r="M203" i="18" s="1"/>
  <c r="H204" i="18"/>
  <c r="M204" i="18" s="1"/>
  <c r="H205" i="18"/>
  <c r="M205" i="18" s="1"/>
  <c r="H206" i="18"/>
  <c r="M206" i="18" s="1"/>
  <c r="H207" i="18"/>
  <c r="M207" i="18" s="1"/>
  <c r="H208" i="18"/>
  <c r="M208" i="18" s="1"/>
  <c r="H209" i="18"/>
  <c r="M209" i="18" s="1"/>
  <c r="H210" i="18"/>
  <c r="M210" i="18" s="1"/>
  <c r="H211" i="18"/>
  <c r="M211" i="18" s="1"/>
  <c r="H212" i="18"/>
  <c r="M212" i="18" s="1"/>
  <c r="H213" i="18"/>
  <c r="H214" i="18"/>
  <c r="M214" i="18" s="1"/>
  <c r="H215" i="18"/>
  <c r="M215" i="18" s="1"/>
  <c r="H216" i="18"/>
  <c r="M216" i="18" s="1"/>
  <c r="H217" i="18"/>
  <c r="M217" i="18" s="1"/>
  <c r="H218" i="18"/>
  <c r="M218" i="18" s="1"/>
  <c r="H219" i="18"/>
  <c r="M219" i="18" s="1"/>
  <c r="H220" i="18"/>
  <c r="H221" i="18"/>
  <c r="M221" i="18" s="1"/>
  <c r="H222" i="18"/>
  <c r="M222" i="18" s="1"/>
  <c r="H223" i="18"/>
  <c r="M223" i="18" s="1"/>
  <c r="H224" i="18"/>
  <c r="M224" i="18" s="1"/>
  <c r="H225" i="18"/>
  <c r="M225" i="18" s="1"/>
  <c r="H226" i="18"/>
  <c r="M226" i="18" s="1"/>
  <c r="H228" i="18"/>
  <c r="H229" i="18"/>
  <c r="M229" i="18" s="1"/>
  <c r="H230" i="18"/>
  <c r="M230" i="18" s="1"/>
  <c r="H231" i="18"/>
  <c r="M231" i="18" s="1"/>
  <c r="H232" i="18"/>
  <c r="M232" i="18" s="1"/>
  <c r="H233" i="18"/>
  <c r="M233" i="18" s="1"/>
  <c r="H234" i="18"/>
  <c r="M234" i="18" s="1"/>
  <c r="H235" i="18"/>
  <c r="H236" i="18"/>
  <c r="M236" i="18" s="1"/>
  <c r="H237" i="18"/>
  <c r="M237" i="18" s="1"/>
  <c r="H238" i="18"/>
  <c r="M238" i="18" s="1"/>
  <c r="H239" i="18"/>
  <c r="M239" i="18" s="1"/>
  <c r="H240" i="18"/>
  <c r="M240" i="18" s="1"/>
  <c r="H241" i="18"/>
  <c r="M241" i="18" s="1"/>
  <c r="H243" i="18"/>
  <c r="H244" i="18"/>
  <c r="M244" i="18" s="1"/>
  <c r="H245" i="18"/>
  <c r="M245" i="18" s="1"/>
  <c r="H246" i="18"/>
  <c r="M246" i="18" s="1"/>
  <c r="H247" i="18"/>
  <c r="M247" i="18" s="1"/>
  <c r="H248" i="18"/>
  <c r="M248" i="18" s="1"/>
  <c r="H249" i="18"/>
  <c r="M249" i="18" s="1"/>
  <c r="H250" i="18"/>
  <c r="CW253" i="18" s="1"/>
  <c r="H251" i="18"/>
  <c r="M251" i="18" s="1"/>
  <c r="H252" i="18"/>
  <c r="M252" i="18" s="1"/>
  <c r="H253" i="18"/>
  <c r="M253" i="18" s="1"/>
  <c r="H254" i="18"/>
  <c r="M254" i="18" s="1"/>
  <c r="H255" i="18"/>
  <c r="M255" i="18" s="1"/>
  <c r="H256" i="18"/>
  <c r="M256" i="18" s="1"/>
  <c r="H257" i="18"/>
  <c r="H258" i="18"/>
  <c r="M258" i="18" s="1"/>
  <c r="H259" i="18"/>
  <c r="M259" i="18" s="1"/>
  <c r="H260" i="18"/>
  <c r="M260" i="18" s="1"/>
  <c r="H261" i="18"/>
  <c r="M261" i="18" s="1"/>
  <c r="H262" i="18"/>
  <c r="M262" i="18" s="1"/>
  <c r="H263" i="18"/>
  <c r="M263" i="18" s="1"/>
  <c r="H264" i="18"/>
  <c r="H265" i="18"/>
  <c r="M265" i="18" s="1"/>
  <c r="H266" i="18"/>
  <c r="M266" i="18" s="1"/>
  <c r="H267" i="18"/>
  <c r="M267" i="18" s="1"/>
  <c r="H268" i="18"/>
  <c r="M268" i="18" s="1"/>
  <c r="H269" i="18"/>
  <c r="M269" i="18" s="1"/>
  <c r="H270" i="18"/>
  <c r="M270" i="18" s="1"/>
  <c r="H271" i="18"/>
  <c r="H272" i="18"/>
  <c r="M272" i="18" s="1"/>
  <c r="H273" i="18"/>
  <c r="M273" i="18" s="1"/>
  <c r="H274" i="18"/>
  <c r="M274" i="18" s="1"/>
  <c r="H275" i="18"/>
  <c r="M275" i="18" s="1"/>
  <c r="H276" i="18"/>
  <c r="M276" i="18" s="1"/>
  <c r="H277" i="18"/>
  <c r="M277" i="18" s="1"/>
  <c r="H278" i="18"/>
  <c r="H279" i="18"/>
  <c r="M279" i="18" s="1"/>
  <c r="H280" i="18"/>
  <c r="M280" i="18" s="1"/>
  <c r="H281" i="18"/>
  <c r="M281" i="18" s="1"/>
  <c r="H282" i="18"/>
  <c r="M282" i="18" s="1"/>
  <c r="H283" i="18"/>
  <c r="M283" i="18" s="1"/>
  <c r="H284" i="18"/>
  <c r="M284" i="18" s="1"/>
  <c r="H285" i="18"/>
  <c r="H286" i="18"/>
  <c r="M286" i="18" s="1"/>
  <c r="H287" i="18"/>
  <c r="M287" i="18" s="1"/>
  <c r="H288" i="18"/>
  <c r="M288" i="18" s="1"/>
  <c r="H289" i="18"/>
  <c r="M289" i="18" s="1"/>
  <c r="H290" i="18"/>
  <c r="M290" i="18" s="1"/>
  <c r="H291" i="18"/>
  <c r="M291" i="18" s="1"/>
  <c r="H292" i="18"/>
  <c r="H293" i="18"/>
  <c r="M293" i="18" s="1"/>
  <c r="H294" i="18"/>
  <c r="M294" i="18" s="1"/>
  <c r="H295" i="18"/>
  <c r="M295" i="18" s="1"/>
  <c r="H296" i="18"/>
  <c r="M296" i="18" s="1"/>
  <c r="H297" i="18"/>
  <c r="M297" i="18" s="1"/>
  <c r="H298" i="18"/>
  <c r="M298" i="18" s="1"/>
  <c r="H299" i="18"/>
  <c r="CW302" i="18" s="1"/>
  <c r="H300" i="18"/>
  <c r="M300" i="18" s="1"/>
  <c r="H301" i="18"/>
  <c r="M301" i="18" s="1"/>
  <c r="H302" i="18"/>
  <c r="M302" i="18" s="1"/>
  <c r="H303" i="18"/>
  <c r="M303" i="18" s="1"/>
  <c r="H304" i="18"/>
  <c r="M304" i="18" s="1"/>
  <c r="H305" i="18"/>
  <c r="M305" i="18" s="1"/>
  <c r="H306" i="18"/>
  <c r="CW309" i="18" s="1"/>
  <c r="H307" i="18"/>
  <c r="M307" i="18" s="1"/>
  <c r="H308" i="18"/>
  <c r="M308" i="18" s="1"/>
  <c r="H309" i="18"/>
  <c r="M309" i="18" s="1"/>
  <c r="H310" i="18"/>
  <c r="M310" i="18" s="1"/>
  <c r="H311" i="18"/>
  <c r="M311" i="18" s="1"/>
  <c r="H312" i="18"/>
  <c r="M312" i="18" s="1"/>
  <c r="H313" i="18"/>
  <c r="H314" i="18"/>
  <c r="M314" i="18" s="1"/>
  <c r="H315" i="18"/>
  <c r="M315" i="18" s="1"/>
  <c r="H316" i="18"/>
  <c r="M316" i="18" s="1"/>
  <c r="H317" i="18"/>
  <c r="M317" i="18" s="1"/>
  <c r="H318" i="18"/>
  <c r="M318" i="18" s="1"/>
  <c r="H319" i="18"/>
  <c r="M319" i="18" s="1"/>
  <c r="H320" i="18"/>
  <c r="H321" i="18"/>
  <c r="M321" i="18" s="1"/>
  <c r="H322" i="18"/>
  <c r="M322" i="18" s="1"/>
  <c r="H323" i="18"/>
  <c r="M323" i="18" s="1"/>
  <c r="H324" i="18"/>
  <c r="M324" i="18" s="1"/>
  <c r="H325" i="18"/>
  <c r="M325" i="18" s="1"/>
  <c r="H326" i="18"/>
  <c r="M326" i="18" s="1"/>
  <c r="H327" i="18"/>
  <c r="M327" i="18" s="1"/>
  <c r="H328" i="18"/>
  <c r="M328" i="18" s="1"/>
  <c r="H329" i="18"/>
  <c r="M329" i="18" s="1"/>
  <c r="H330" i="18"/>
  <c r="M330" i="18" s="1"/>
  <c r="H331" i="18"/>
  <c r="M331" i="18" s="1"/>
  <c r="H332" i="18"/>
  <c r="M332" i="18" s="1"/>
  <c r="H333" i="18"/>
  <c r="M333" i="18" s="1"/>
  <c r="H334" i="18"/>
  <c r="M334" i="18" s="1"/>
  <c r="H335" i="18"/>
  <c r="M335" i="18" s="1"/>
  <c r="H336" i="18"/>
  <c r="M336" i="18" s="1"/>
  <c r="H337" i="18"/>
  <c r="M337" i="18" s="1"/>
  <c r="H338" i="18"/>
  <c r="M338" i="18" s="1"/>
  <c r="H339" i="18"/>
  <c r="M339" i="18" s="1"/>
  <c r="H340" i="18"/>
  <c r="M340" i="18" s="1"/>
  <c r="H341" i="18"/>
  <c r="M341" i="18" s="1"/>
  <c r="H342" i="18"/>
  <c r="M342" i="18" s="1"/>
  <c r="H343" i="18"/>
  <c r="M343" i="18" s="1"/>
  <c r="H344" i="18"/>
  <c r="M344" i="18" s="1"/>
  <c r="H345" i="18"/>
  <c r="M345" i="18" s="1"/>
  <c r="H346" i="18"/>
  <c r="M346" i="18" s="1"/>
  <c r="H347" i="18"/>
  <c r="M347" i="18" s="1"/>
  <c r="H348" i="18"/>
  <c r="M348" i="18" s="1"/>
  <c r="H349" i="18"/>
  <c r="M349" i="18" s="1"/>
  <c r="H350" i="18"/>
  <c r="M350" i="18" s="1"/>
  <c r="H351" i="18"/>
  <c r="M351" i="18" s="1"/>
  <c r="H352" i="18"/>
  <c r="M352" i="18" s="1"/>
  <c r="H353" i="18"/>
  <c r="M353" i="18" s="1"/>
  <c r="H354" i="18"/>
  <c r="M354" i="18" s="1"/>
  <c r="H355" i="18"/>
  <c r="M355" i="18" s="1"/>
  <c r="H356" i="18"/>
  <c r="M356" i="18" s="1"/>
  <c r="H357" i="18"/>
  <c r="M357" i="18" s="1"/>
  <c r="H358" i="18"/>
  <c r="M358" i="18" s="1"/>
  <c r="H359" i="18"/>
  <c r="M359" i="18" s="1"/>
  <c r="H360" i="18"/>
  <c r="M360" i="18" s="1"/>
  <c r="H361" i="18"/>
  <c r="M361" i="18" s="1"/>
  <c r="H363" i="18"/>
  <c r="M363" i="18" s="1"/>
  <c r="H364" i="18"/>
  <c r="M364" i="18" s="1"/>
  <c r="H365" i="18"/>
  <c r="M365" i="18" s="1"/>
  <c r="H366" i="18"/>
  <c r="M366" i="18" s="1"/>
  <c r="H367" i="18"/>
  <c r="M367" i="18" s="1"/>
  <c r="H368" i="18"/>
  <c r="M368" i="18" s="1"/>
  <c r="H369" i="18"/>
  <c r="M369" i="18" s="1"/>
  <c r="H370" i="18"/>
  <c r="M370" i="18" s="1"/>
  <c r="H371" i="18"/>
  <c r="M371" i="18" s="1"/>
  <c r="H372" i="18"/>
  <c r="M372" i="18" s="1"/>
  <c r="H373" i="18"/>
  <c r="M373" i="18" s="1"/>
  <c r="H374" i="18"/>
  <c r="M374" i="18" s="1"/>
  <c r="H375" i="18"/>
  <c r="M375" i="18" s="1"/>
  <c r="H376" i="18"/>
  <c r="M376" i="18" s="1"/>
  <c r="H377" i="18"/>
  <c r="M377" i="18" s="1"/>
  <c r="H378" i="18"/>
  <c r="M378" i="18" s="1"/>
  <c r="H379" i="18"/>
  <c r="M379" i="18" s="1"/>
  <c r="H380" i="18"/>
  <c r="M380" i="18" s="1"/>
  <c r="H381" i="18"/>
  <c r="M381" i="18" s="1"/>
  <c r="H382" i="18"/>
  <c r="M382" i="18" s="1"/>
  <c r="H383" i="18"/>
  <c r="M383" i="18" s="1"/>
  <c r="H384" i="18"/>
  <c r="M384" i="18" s="1"/>
  <c r="H385" i="18"/>
  <c r="M385" i="18" s="1"/>
  <c r="H386" i="18"/>
  <c r="M386" i="18" s="1"/>
  <c r="H387" i="18"/>
  <c r="M387" i="18" s="1"/>
  <c r="H388" i="18"/>
  <c r="M388" i="18" s="1"/>
  <c r="H389" i="18"/>
  <c r="M389" i="18" s="1"/>
  <c r="H390" i="18"/>
  <c r="M390" i="18" s="1"/>
  <c r="M320" i="18" l="1"/>
  <c r="CG323" i="18"/>
  <c r="CH323" i="18"/>
  <c r="CI323" i="18"/>
  <c r="CJ323" i="18"/>
  <c r="CK323" i="18"/>
  <c r="CL323" i="18"/>
  <c r="CM323" i="18"/>
  <c r="CN323" i="18"/>
  <c r="CO323" i="18"/>
  <c r="CP323" i="18"/>
  <c r="CQ323" i="18"/>
  <c r="CR323" i="18"/>
  <c r="CS323" i="18"/>
  <c r="CT323" i="18"/>
  <c r="CU323" i="18"/>
  <c r="CV323" i="18"/>
  <c r="CW323" i="18"/>
  <c r="CW326" i="18" s="1"/>
  <c r="M313" i="18"/>
  <c r="CG316" i="18"/>
  <c r="CH316" i="18"/>
  <c r="CI316" i="18"/>
  <c r="CJ316" i="18"/>
  <c r="CK316" i="18"/>
  <c r="CL316" i="18"/>
  <c r="CM316" i="18"/>
  <c r="CN316" i="18"/>
  <c r="CO316" i="18"/>
  <c r="CP316" i="18"/>
  <c r="CQ316" i="18"/>
  <c r="CR316" i="18"/>
  <c r="CS316" i="18"/>
  <c r="CT316" i="18"/>
  <c r="CU316" i="18"/>
  <c r="CV316" i="18"/>
  <c r="CW316" i="18"/>
  <c r="CW319" i="18" s="1"/>
  <c r="M299" i="18"/>
  <c r="CG302" i="18"/>
  <c r="CH302" i="18"/>
  <c r="CI302" i="18"/>
  <c r="CJ302" i="18"/>
  <c r="CK302" i="18"/>
  <c r="CL302" i="18"/>
  <c r="CM302" i="18"/>
  <c r="CN302" i="18"/>
  <c r="CO302" i="18"/>
  <c r="CP302" i="18"/>
  <c r="CQ302" i="18"/>
  <c r="CR302" i="18"/>
  <c r="CS302" i="18"/>
  <c r="CT302" i="18"/>
  <c r="CU302" i="18"/>
  <c r="CV302" i="18"/>
  <c r="M306" i="18"/>
  <c r="CG309" i="18"/>
  <c r="CH309" i="18"/>
  <c r="CI309" i="18"/>
  <c r="CJ309" i="18"/>
  <c r="CK309" i="18"/>
  <c r="CL309" i="18"/>
  <c r="CM309" i="18"/>
  <c r="CN309" i="18"/>
  <c r="CO309" i="18"/>
  <c r="CP309" i="18"/>
  <c r="CQ309" i="18"/>
  <c r="CR309" i="18"/>
  <c r="CS309" i="18"/>
  <c r="CT309" i="18"/>
  <c r="CU309" i="18"/>
  <c r="CV309" i="18"/>
  <c r="CG253" i="18"/>
  <c r="CH253" i="18"/>
  <c r="CI253" i="18"/>
  <c r="CJ253" i="18"/>
  <c r="CK253" i="18"/>
  <c r="CL253" i="18"/>
  <c r="CM253" i="18"/>
  <c r="CN253" i="18"/>
  <c r="CO253" i="18"/>
  <c r="CP253" i="18"/>
  <c r="CQ253" i="18"/>
  <c r="CR253" i="18"/>
  <c r="CS253" i="18"/>
  <c r="CT253" i="18"/>
  <c r="CU253" i="18"/>
  <c r="CV253" i="18"/>
  <c r="CG176" i="18"/>
  <c r="CG175" i="18" s="1"/>
  <c r="CH174" i="18" s="1"/>
  <c r="CG177" i="18"/>
  <c r="CG183" i="18"/>
  <c r="CG182" i="18" s="1"/>
  <c r="CH181" i="18" s="1"/>
  <c r="CG184" i="18"/>
  <c r="CG77" i="18"/>
  <c r="CG76" i="18" s="1"/>
  <c r="CH75" i="18" s="1"/>
  <c r="CG78" i="18"/>
  <c r="CG84" i="18"/>
  <c r="CG83" i="18" s="1"/>
  <c r="CH82" i="18" s="1"/>
  <c r="CG85" i="18"/>
  <c r="CG92" i="18"/>
  <c r="CG91" i="18"/>
  <c r="CG90" i="18" s="1"/>
  <c r="CH89" i="18" s="1"/>
  <c r="CG99" i="18"/>
  <c r="CG98" i="18"/>
  <c r="CG97" i="18" s="1"/>
  <c r="CH96" i="18" s="1"/>
  <c r="CG71" i="18"/>
  <c r="CG70" i="18"/>
  <c r="CG69" i="18" s="1"/>
  <c r="CH68" i="18" s="1"/>
  <c r="CG105" i="18"/>
  <c r="CG104" i="18" s="1"/>
  <c r="CH103" i="18" s="1"/>
  <c r="CG106" i="18"/>
  <c r="CG119" i="18"/>
  <c r="CG118" i="18" s="1"/>
  <c r="CH117" i="18" s="1"/>
  <c r="CG120" i="18"/>
  <c r="CG112" i="18"/>
  <c r="CG111" i="18" s="1"/>
  <c r="CH110" i="18" s="1"/>
  <c r="CG113" i="18"/>
  <c r="M121" i="18"/>
  <c r="CG124" i="18"/>
  <c r="CH124" i="18"/>
  <c r="CI124" i="18"/>
  <c r="CJ124" i="18"/>
  <c r="CK124" i="18"/>
  <c r="CL124" i="18"/>
  <c r="CM124" i="18"/>
  <c r="CN124" i="18"/>
  <c r="CO124" i="18"/>
  <c r="CP124" i="18"/>
  <c r="CQ124" i="18"/>
  <c r="CR124" i="18"/>
  <c r="CS124" i="18"/>
  <c r="CT124" i="18"/>
  <c r="CU124" i="18"/>
  <c r="CV124" i="18"/>
  <c r="CW383" i="18"/>
  <c r="CW382" i="18"/>
  <c r="CW381" i="18" s="1"/>
  <c r="CW340" i="18"/>
  <c r="CW339" i="18"/>
  <c r="CW338" i="18" s="1"/>
  <c r="CW56" i="18"/>
  <c r="CW55" i="18"/>
  <c r="CW54" i="18" s="1"/>
  <c r="CW361" i="18"/>
  <c r="CW360" i="18"/>
  <c r="CW359" i="18" s="1"/>
  <c r="CX337" i="18"/>
  <c r="CX336" i="18"/>
  <c r="CY335" i="18" s="1"/>
  <c r="CW127" i="18"/>
  <c r="CW126" i="18"/>
  <c r="CW125" i="18" s="1"/>
  <c r="CW390" i="18"/>
  <c r="CW389" i="18"/>
  <c r="CW388" i="18" s="1"/>
  <c r="CX253" i="18"/>
  <c r="CX252" i="18"/>
  <c r="CY251" i="18" s="1"/>
  <c r="CX165" i="18"/>
  <c r="CY164" i="18" s="1"/>
  <c r="CX166" i="18"/>
  <c r="CW312" i="18"/>
  <c r="CW311" i="18"/>
  <c r="CW310" i="18" s="1"/>
  <c r="CW148" i="18"/>
  <c r="CW147" i="18"/>
  <c r="CW146" i="18" s="1"/>
  <c r="CX137" i="18"/>
  <c r="CY136" i="18" s="1"/>
  <c r="CX138" i="18"/>
  <c r="CW333" i="18"/>
  <c r="CW332" i="18"/>
  <c r="CW331" i="18" s="1"/>
  <c r="CX124" i="18"/>
  <c r="CX123" i="18"/>
  <c r="CY122" i="18" s="1"/>
  <c r="CX387" i="18"/>
  <c r="CX386" i="18"/>
  <c r="CY385" i="18" s="1"/>
  <c r="CW256" i="18"/>
  <c r="CW255" i="18"/>
  <c r="CW254" i="18" s="1"/>
  <c r="CY229" i="18"/>
  <c r="CX230" i="18"/>
  <c r="CX322" i="18"/>
  <c r="CY321" i="18" s="1"/>
  <c r="CX323" i="18"/>
  <c r="CW169" i="18"/>
  <c r="CW168" i="18"/>
  <c r="CW167" i="18" s="1"/>
  <c r="CX308" i="18"/>
  <c r="CY307" i="18" s="1"/>
  <c r="CX309" i="18"/>
  <c r="CX144" i="18"/>
  <c r="CY143" i="18" s="1"/>
  <c r="CX145" i="18"/>
  <c r="CW141" i="18"/>
  <c r="CW140" i="18"/>
  <c r="CW139" i="18" s="1"/>
  <c r="CX329" i="18"/>
  <c r="CY328" i="18" s="1"/>
  <c r="CX330" i="18"/>
  <c r="CX366" i="18"/>
  <c r="CX365" i="18"/>
  <c r="CY364" i="18" s="1"/>
  <c r="CX301" i="18"/>
  <c r="CY300" i="18" s="1"/>
  <c r="CX302" i="18"/>
  <c r="CX315" i="18"/>
  <c r="CY314" i="18" s="1"/>
  <c r="CX316" i="18"/>
  <c r="CX379" i="18"/>
  <c r="CY378" i="18" s="1"/>
  <c r="CX380" i="18"/>
  <c r="CW369" i="18"/>
  <c r="CW368" i="18"/>
  <c r="CW367" i="18" s="1"/>
  <c r="CX180" i="18"/>
  <c r="CY179" i="18"/>
  <c r="CW305" i="18"/>
  <c r="CW304" i="18"/>
  <c r="CW303" i="18" s="1"/>
  <c r="CX52" i="18"/>
  <c r="CY51" i="18" s="1"/>
  <c r="CX53" i="18"/>
  <c r="CW162" i="18"/>
  <c r="CW161" i="18"/>
  <c r="CW160" i="18" s="1"/>
  <c r="CW354" i="18"/>
  <c r="CW353" i="18"/>
  <c r="CW352" i="18" s="1"/>
  <c r="CX59" i="18"/>
  <c r="CY58" i="18" s="1"/>
  <c r="CX60" i="18"/>
  <c r="CX131" i="18"/>
  <c r="CX130" i="18"/>
  <c r="CY129" i="18" s="1"/>
  <c r="CW376" i="18"/>
  <c r="CW375" i="18"/>
  <c r="CW374" i="18" s="1"/>
  <c r="CW155" i="18"/>
  <c r="CW154" i="18"/>
  <c r="CW153" i="18" s="1"/>
  <c r="CX344" i="18"/>
  <c r="CX343" i="18"/>
  <c r="CY342" i="18" s="1"/>
  <c r="CX357" i="18"/>
  <c r="CY356" i="18" s="1"/>
  <c r="CX358" i="18"/>
  <c r="CX158" i="18"/>
  <c r="CY157" i="18" s="1"/>
  <c r="CX159" i="18"/>
  <c r="CX350" i="18"/>
  <c r="CY349" i="18" s="1"/>
  <c r="CX351" i="18"/>
  <c r="CW63" i="18"/>
  <c r="CW62" i="18"/>
  <c r="CW61" i="18" s="1"/>
  <c r="CW134" i="18"/>
  <c r="CW133" i="18"/>
  <c r="CW132" i="18" s="1"/>
  <c r="CX173" i="18"/>
  <c r="CY172" i="18"/>
  <c r="CX373" i="18"/>
  <c r="CX372" i="18"/>
  <c r="CY371" i="18" s="1"/>
  <c r="CX151" i="18"/>
  <c r="CY150" i="18" s="1"/>
  <c r="CX152" i="18"/>
  <c r="CW347" i="18"/>
  <c r="CW346" i="18"/>
  <c r="CW345" i="18" s="1"/>
  <c r="BT114" i="18"/>
  <c r="BS93" i="18"/>
  <c r="BS114" i="18"/>
  <c r="CY236" i="18"/>
  <c r="CX237" i="18"/>
  <c r="BT100" i="18"/>
  <c r="CJ47" i="18"/>
  <c r="CK46" i="18" s="1"/>
  <c r="CI42" i="18"/>
  <c r="CI41" i="18"/>
  <c r="M107" i="18"/>
  <c r="M114" i="18"/>
  <c r="M93" i="18"/>
  <c r="M171" i="18"/>
  <c r="M100" i="18"/>
  <c r="M178" i="18"/>
  <c r="M65" i="18"/>
  <c r="M79" i="18"/>
  <c r="M86" i="18"/>
  <c r="M185" i="18"/>
  <c r="M72" i="18"/>
  <c r="Y36" i="18"/>
  <c r="AB43" i="18"/>
  <c r="W62" i="19"/>
  <c r="AD53" i="16"/>
  <c r="U51" i="19"/>
  <c r="U62" i="19" s="1"/>
  <c r="R53" i="16"/>
  <c r="AH42" i="16"/>
  <c r="AF53" i="16"/>
  <c r="N14" i="17" s="1"/>
  <c r="Z14" i="17" s="1"/>
  <c r="K231" i="18"/>
  <c r="CW325" i="18" l="1"/>
  <c r="CW324" i="18" s="1"/>
  <c r="CW318" i="18"/>
  <c r="CW317" i="18" s="1"/>
  <c r="CP256" i="18"/>
  <c r="CP255" i="18"/>
  <c r="CP254" i="18" s="1"/>
  <c r="CI305" i="18"/>
  <c r="CI304" i="18"/>
  <c r="CI303" i="18" s="1"/>
  <c r="CK319" i="18"/>
  <c r="CK318" i="18"/>
  <c r="CK317" i="18" s="1"/>
  <c r="CM326" i="18"/>
  <c r="CM325" i="18"/>
  <c r="CM324" i="18" s="1"/>
  <c r="CO255" i="18"/>
  <c r="CO254" i="18" s="1"/>
  <c r="CO256" i="18"/>
  <c r="CG256" i="18"/>
  <c r="CG255" i="18"/>
  <c r="CG254" i="18" s="1"/>
  <c r="CO312" i="18"/>
  <c r="CO311" i="18"/>
  <c r="CO310" i="18" s="1"/>
  <c r="CG312" i="18"/>
  <c r="CG311" i="18"/>
  <c r="CG310" i="18" s="1"/>
  <c r="CP304" i="18"/>
  <c r="CP303" i="18" s="1"/>
  <c r="CP305" i="18"/>
  <c r="CH305" i="18"/>
  <c r="CH304" i="18"/>
  <c r="CH303" i="18" s="1"/>
  <c r="CR319" i="18"/>
  <c r="CR318" i="18"/>
  <c r="CR317" i="18" s="1"/>
  <c r="CJ319" i="18"/>
  <c r="CJ318" i="18"/>
  <c r="CJ317" i="18" s="1"/>
  <c r="CT326" i="18"/>
  <c r="CT325" i="18"/>
  <c r="CT324" i="18" s="1"/>
  <c r="CL326" i="18"/>
  <c r="CL325" i="18"/>
  <c r="CL324" i="18" s="1"/>
  <c r="AI320" i="18" s="1"/>
  <c r="CH256" i="18"/>
  <c r="CH255" i="18"/>
  <c r="CH254" i="18" s="1"/>
  <c r="CQ305" i="18"/>
  <c r="CQ304" i="18"/>
  <c r="CQ303" i="18" s="1"/>
  <c r="CS318" i="18"/>
  <c r="CS317" i="18" s="1"/>
  <c r="CS319" i="18"/>
  <c r="CU326" i="18"/>
  <c r="CU325" i="18"/>
  <c r="CU324" i="18" s="1"/>
  <c r="CV256" i="18"/>
  <c r="CV255" i="18"/>
  <c r="CV254" i="18" s="1"/>
  <c r="CN255" i="18"/>
  <c r="CN254" i="18" s="1"/>
  <c r="CN256" i="18"/>
  <c r="CV312" i="18"/>
  <c r="CV311" i="18"/>
  <c r="CV310" i="18" s="1"/>
  <c r="CN311" i="18"/>
  <c r="CN310" i="18" s="1"/>
  <c r="CN312" i="18"/>
  <c r="CO305" i="18"/>
  <c r="CO304" i="18"/>
  <c r="CO303" i="18" s="1"/>
  <c r="CG305" i="18"/>
  <c r="CG304" i="18"/>
  <c r="CG303" i="18" s="1"/>
  <c r="CQ319" i="18"/>
  <c r="CQ318" i="18"/>
  <c r="CQ317" i="18" s="1"/>
  <c r="CI319" i="18"/>
  <c r="CI318" i="18"/>
  <c r="CI317" i="18" s="1"/>
  <c r="CS326" i="18"/>
  <c r="CS325" i="18"/>
  <c r="CS324" i="18" s="1"/>
  <c r="CK326" i="18"/>
  <c r="CK325" i="18"/>
  <c r="CK324" i="18" s="1"/>
  <c r="CU256" i="18"/>
  <c r="CU255" i="18"/>
  <c r="CU254" i="18" s="1"/>
  <c r="CM256" i="18"/>
  <c r="CM255" i="18"/>
  <c r="CM254" i="18" s="1"/>
  <c r="CU312" i="18"/>
  <c r="CU311" i="18"/>
  <c r="CU310" i="18" s="1"/>
  <c r="CM312" i="18"/>
  <c r="CM311" i="18"/>
  <c r="CM310" i="18" s="1"/>
  <c r="CV304" i="18"/>
  <c r="CV303" i="18" s="1"/>
  <c r="CV305" i="18"/>
  <c r="CN305" i="18"/>
  <c r="CN304" i="18"/>
  <c r="CN303" i="18" s="1"/>
  <c r="CP319" i="18"/>
  <c r="CP318" i="18"/>
  <c r="CP317" i="18" s="1"/>
  <c r="CH319" i="18"/>
  <c r="CH318" i="18"/>
  <c r="CH317" i="18" s="1"/>
  <c r="CR326" i="18"/>
  <c r="CR325" i="18"/>
  <c r="CR324" i="18" s="1"/>
  <c r="CJ326" i="18"/>
  <c r="CJ325" i="18"/>
  <c r="CJ324" i="18" s="1"/>
  <c r="CH312" i="18"/>
  <c r="CH311" i="18"/>
  <c r="CH310" i="18" s="1"/>
  <c r="CT256" i="18"/>
  <c r="CT255" i="18"/>
  <c r="CT254" i="18" s="1"/>
  <c r="CL256" i="18"/>
  <c r="CL255" i="18"/>
  <c r="CL254" i="18" s="1"/>
  <c r="AI250" i="18" s="1"/>
  <c r="CT312" i="18"/>
  <c r="CT311" i="18"/>
  <c r="CT310" i="18" s="1"/>
  <c r="CL311" i="18"/>
  <c r="CL310" i="18" s="1"/>
  <c r="AI306" i="18" s="1"/>
  <c r="CL312" i="18"/>
  <c r="CU305" i="18"/>
  <c r="CU304" i="18"/>
  <c r="CU303" i="18" s="1"/>
  <c r="CM305" i="18"/>
  <c r="CM304" i="18"/>
  <c r="CM303" i="18" s="1"/>
  <c r="CO319" i="18"/>
  <c r="CO318" i="18"/>
  <c r="CO317" i="18" s="1"/>
  <c r="CG319" i="18"/>
  <c r="CG318" i="18"/>
  <c r="CG317" i="18" s="1"/>
  <c r="CQ326" i="18"/>
  <c r="CQ325" i="18"/>
  <c r="CQ324" i="18" s="1"/>
  <c r="CI326" i="18"/>
  <c r="CI325" i="18"/>
  <c r="CI324" i="18" s="1"/>
  <c r="CP311" i="18"/>
  <c r="CP310" i="18" s="1"/>
  <c r="CP312" i="18"/>
  <c r="CS256" i="18"/>
  <c r="CS255" i="18"/>
  <c r="CS254" i="18" s="1"/>
  <c r="CK256" i="18"/>
  <c r="CK255" i="18"/>
  <c r="CK254" i="18" s="1"/>
  <c r="CS311" i="18"/>
  <c r="CS310" i="18" s="1"/>
  <c r="CS312" i="18"/>
  <c r="CK311" i="18"/>
  <c r="CK310" i="18" s="1"/>
  <c r="CK312" i="18"/>
  <c r="CT305" i="18"/>
  <c r="CT304" i="18"/>
  <c r="CT303" i="18" s="1"/>
  <c r="CL305" i="18"/>
  <c r="CL304" i="18"/>
  <c r="CL303" i="18" s="1"/>
  <c r="AI299" i="18" s="1"/>
  <c r="CV318" i="18"/>
  <c r="CV317" i="18" s="1"/>
  <c r="CV319" i="18"/>
  <c r="CN319" i="18"/>
  <c r="CN318" i="18"/>
  <c r="CN317" i="18" s="1"/>
  <c r="CP326" i="18"/>
  <c r="CP325" i="18"/>
  <c r="CP324" i="18" s="1"/>
  <c r="CH326" i="18"/>
  <c r="CH325" i="18"/>
  <c r="CH324" i="18" s="1"/>
  <c r="CR256" i="18"/>
  <c r="CR255" i="18"/>
  <c r="CR254" i="18" s="1"/>
  <c r="CJ256" i="18"/>
  <c r="CJ255" i="18"/>
  <c r="CJ254" i="18" s="1"/>
  <c r="CR312" i="18"/>
  <c r="CR311" i="18"/>
  <c r="CR310" i="18" s="1"/>
  <c r="CJ312" i="18"/>
  <c r="CJ311" i="18"/>
  <c r="CJ310" i="18" s="1"/>
  <c r="CS305" i="18"/>
  <c r="CS304" i="18"/>
  <c r="CS303" i="18" s="1"/>
  <c r="CK305" i="18"/>
  <c r="CK304" i="18"/>
  <c r="CK303" i="18" s="1"/>
  <c r="CU319" i="18"/>
  <c r="CU318" i="18"/>
  <c r="CU317" i="18" s="1"/>
  <c r="CM319" i="18"/>
  <c r="CM318" i="18"/>
  <c r="CM317" i="18" s="1"/>
  <c r="CO326" i="18"/>
  <c r="CO325" i="18"/>
  <c r="CO324" i="18" s="1"/>
  <c r="CG326" i="18"/>
  <c r="CG325" i="18"/>
  <c r="CG324" i="18" s="1"/>
  <c r="CQ256" i="18"/>
  <c r="CQ255" i="18"/>
  <c r="CQ254" i="18" s="1"/>
  <c r="CI256" i="18"/>
  <c r="CI255" i="18"/>
  <c r="CI254" i="18" s="1"/>
  <c r="CQ312" i="18"/>
  <c r="CQ311" i="18"/>
  <c r="CQ310" i="18" s="1"/>
  <c r="CI312" i="18"/>
  <c r="CI311" i="18"/>
  <c r="CI310" i="18" s="1"/>
  <c r="CR305" i="18"/>
  <c r="CR304" i="18"/>
  <c r="CR303" i="18" s="1"/>
  <c r="CJ305" i="18"/>
  <c r="CJ304" i="18"/>
  <c r="CJ303" i="18" s="1"/>
  <c r="CT319" i="18"/>
  <c r="CT318" i="18"/>
  <c r="CT317" i="18" s="1"/>
  <c r="CL319" i="18"/>
  <c r="CL318" i="18"/>
  <c r="CL317" i="18" s="1"/>
  <c r="AI313" i="18" s="1"/>
  <c r="CV325" i="18"/>
  <c r="CV324" i="18" s="1"/>
  <c r="CV326" i="18"/>
  <c r="CN325" i="18"/>
  <c r="CN324" i="18" s="1"/>
  <c r="CN326" i="18"/>
  <c r="CH184" i="18"/>
  <c r="CH183" i="18"/>
  <c r="CH182" i="18" s="1"/>
  <c r="CI181" i="18" s="1"/>
  <c r="CH177" i="18"/>
  <c r="CH176" i="18"/>
  <c r="CH175" i="18" s="1"/>
  <c r="CI174" i="18" s="1"/>
  <c r="CH112" i="18"/>
  <c r="CH111" i="18" s="1"/>
  <c r="CI110" i="18" s="1"/>
  <c r="CH113" i="18"/>
  <c r="CH98" i="18"/>
  <c r="CH97" i="18" s="1"/>
  <c r="CI96" i="18" s="1"/>
  <c r="CH99" i="18"/>
  <c r="CH92" i="18"/>
  <c r="CH91" i="18"/>
  <c r="CH90" i="18" s="1"/>
  <c r="CI89" i="18" s="1"/>
  <c r="CH119" i="18"/>
  <c r="CH118" i="18" s="1"/>
  <c r="CI117" i="18" s="1"/>
  <c r="CH120" i="18"/>
  <c r="CH106" i="18"/>
  <c r="CH105" i="18"/>
  <c r="CH104" i="18" s="1"/>
  <c r="CI103" i="18" s="1"/>
  <c r="CH85" i="18"/>
  <c r="CH84" i="18"/>
  <c r="CH83" i="18" s="1"/>
  <c r="CI82" i="18" s="1"/>
  <c r="CH70" i="18"/>
  <c r="CH69" i="18" s="1"/>
  <c r="CI68" i="18" s="1"/>
  <c r="CH71" i="18"/>
  <c r="CH78" i="18"/>
  <c r="CH77" i="18"/>
  <c r="CH76" i="18" s="1"/>
  <c r="CI75" i="18" s="1"/>
  <c r="CU127" i="18"/>
  <c r="CU126" i="18"/>
  <c r="CU125" i="18" s="1"/>
  <c r="CM127" i="18"/>
  <c r="CM126" i="18"/>
  <c r="CM125" i="18" s="1"/>
  <c r="CT127" i="18"/>
  <c r="CT126" i="18"/>
  <c r="CT125" i="18" s="1"/>
  <c r="CL126" i="18"/>
  <c r="CL125" i="18" s="1"/>
  <c r="AI121" i="18" s="1"/>
  <c r="CL127" i="18"/>
  <c r="CS127" i="18"/>
  <c r="CS126" i="18"/>
  <c r="CS125" i="18" s="1"/>
  <c r="CK127" i="18"/>
  <c r="CK126" i="18"/>
  <c r="CK125" i="18" s="1"/>
  <c r="CR126" i="18"/>
  <c r="CR125" i="18" s="1"/>
  <c r="CR127" i="18"/>
  <c r="CJ127" i="18"/>
  <c r="CJ126" i="18"/>
  <c r="CJ125" i="18" s="1"/>
  <c r="CQ127" i="18"/>
  <c r="CQ126" i="18"/>
  <c r="CQ125" i="18" s="1"/>
  <c r="CI127" i="18"/>
  <c r="CI126" i="18"/>
  <c r="CI125" i="18" s="1"/>
  <c r="CP127" i="18"/>
  <c r="CP126" i="18"/>
  <c r="CP125" i="18" s="1"/>
  <c r="CH127" i="18"/>
  <c r="CH126" i="18"/>
  <c r="CH125" i="18" s="1"/>
  <c r="CO127" i="18"/>
  <c r="CO126" i="18"/>
  <c r="CO125" i="18" s="1"/>
  <c r="CG127" i="18"/>
  <c r="CG126" i="18"/>
  <c r="CG125" i="18" s="1"/>
  <c r="CV127" i="18"/>
  <c r="CV126" i="18"/>
  <c r="CV125" i="18" s="1"/>
  <c r="CN127" i="18"/>
  <c r="CN126" i="18"/>
  <c r="CN125" i="18" s="1"/>
  <c r="CY60" i="18"/>
  <c r="CY59" i="18"/>
  <c r="CZ58" i="18" s="1"/>
  <c r="CX155" i="18"/>
  <c r="CX154" i="18"/>
  <c r="CX153" i="18" s="1"/>
  <c r="CY343" i="18"/>
  <c r="CZ342" i="18" s="1"/>
  <c r="CY344" i="18"/>
  <c r="CX63" i="18"/>
  <c r="CX62" i="18"/>
  <c r="CX61" i="18" s="1"/>
  <c r="CX383" i="18"/>
  <c r="CX382" i="18"/>
  <c r="CX381" i="18" s="1"/>
  <c r="CX333" i="18"/>
  <c r="CX332" i="18"/>
  <c r="CX331" i="18" s="1"/>
  <c r="CY386" i="18"/>
  <c r="CZ385" i="18" s="1"/>
  <c r="CY387" i="18"/>
  <c r="CY252" i="18"/>
  <c r="CZ251" i="18" s="1"/>
  <c r="CY253" i="18"/>
  <c r="CX256" i="18"/>
  <c r="CX255" i="18"/>
  <c r="CX254" i="18" s="1"/>
  <c r="CY372" i="18"/>
  <c r="CZ371" i="18" s="1"/>
  <c r="CY373" i="18"/>
  <c r="CX354" i="18"/>
  <c r="CX353" i="18"/>
  <c r="CX352" i="18" s="1"/>
  <c r="CX319" i="18"/>
  <c r="CX318" i="18"/>
  <c r="CX317" i="18" s="1"/>
  <c r="CX326" i="18"/>
  <c r="CX325" i="18"/>
  <c r="CX324" i="18" s="1"/>
  <c r="CY124" i="18"/>
  <c r="CY123" i="18"/>
  <c r="CZ122" i="18" s="1"/>
  <c r="CX347" i="18"/>
  <c r="CX346" i="18"/>
  <c r="CX345" i="18" s="1"/>
  <c r="CX376" i="18"/>
  <c r="CX375" i="18"/>
  <c r="CX374" i="18" s="1"/>
  <c r="CY350" i="18"/>
  <c r="CZ349" i="18" s="1"/>
  <c r="CY351" i="18"/>
  <c r="CY316" i="18"/>
  <c r="CY315" i="18"/>
  <c r="CZ314" i="18" s="1"/>
  <c r="CY322" i="18"/>
  <c r="CZ321" i="18" s="1"/>
  <c r="CY323" i="18"/>
  <c r="CX127" i="18"/>
  <c r="CX126" i="18"/>
  <c r="CX125" i="18" s="1"/>
  <c r="CY379" i="18"/>
  <c r="CZ378" i="18" s="1"/>
  <c r="CY380" i="18"/>
  <c r="CY173" i="18"/>
  <c r="CZ172" i="18"/>
  <c r="CZ173" i="18" s="1"/>
  <c r="CX162" i="18"/>
  <c r="CX161" i="18"/>
  <c r="CX160" i="18" s="1"/>
  <c r="CY180" i="18"/>
  <c r="CZ179" i="18"/>
  <c r="CZ180" i="18" s="1"/>
  <c r="CX305" i="18"/>
  <c r="CX304" i="18"/>
  <c r="CX303" i="18" s="1"/>
  <c r="CX148" i="18"/>
  <c r="CX147" i="18"/>
  <c r="CX146" i="18" s="1"/>
  <c r="CX169" i="18"/>
  <c r="CX168" i="18"/>
  <c r="CX167" i="18" s="1"/>
  <c r="CY329" i="18"/>
  <c r="CZ328" i="18" s="1"/>
  <c r="CY330" i="18"/>
  <c r="CY158" i="18"/>
  <c r="CZ157" i="18" s="1"/>
  <c r="CY159" i="18"/>
  <c r="CY302" i="18"/>
  <c r="CY301" i="18"/>
  <c r="CZ300" i="18" s="1"/>
  <c r="CY145" i="18"/>
  <c r="CY144" i="18"/>
  <c r="CZ143" i="18" s="1"/>
  <c r="CZ229" i="18"/>
  <c r="CZ230" i="18" s="1"/>
  <c r="CY230" i="18"/>
  <c r="CY165" i="18"/>
  <c r="CZ164" i="18" s="1"/>
  <c r="CY166" i="18"/>
  <c r="CY151" i="18"/>
  <c r="CZ150" i="18" s="1"/>
  <c r="CY152" i="18"/>
  <c r="CX361" i="18"/>
  <c r="CX360" i="18"/>
  <c r="CX359" i="18" s="1"/>
  <c r="CY130" i="18"/>
  <c r="CZ129" i="18" s="1"/>
  <c r="CY131" i="18"/>
  <c r="CX56" i="18"/>
  <c r="CX55" i="18"/>
  <c r="CX54" i="18" s="1"/>
  <c r="CY365" i="18"/>
  <c r="CZ364" i="18" s="1"/>
  <c r="CY366" i="18"/>
  <c r="CX312" i="18"/>
  <c r="CX311" i="18"/>
  <c r="CX310" i="18" s="1"/>
  <c r="CX141" i="18"/>
  <c r="CX140" i="18"/>
  <c r="CX139" i="18" s="1"/>
  <c r="CY337" i="18"/>
  <c r="CY336" i="18"/>
  <c r="CZ335" i="18" s="1"/>
  <c r="CX390" i="18"/>
  <c r="CX389" i="18"/>
  <c r="CX388" i="18" s="1"/>
  <c r="CY358" i="18"/>
  <c r="CY357" i="18"/>
  <c r="CZ356" i="18" s="1"/>
  <c r="CX134" i="18"/>
  <c r="CX133" i="18"/>
  <c r="CX132" i="18" s="1"/>
  <c r="CY52" i="18"/>
  <c r="CZ51" i="18" s="1"/>
  <c r="CY53" i="18"/>
  <c r="CX369" i="18"/>
  <c r="CX368" i="18"/>
  <c r="CX367" i="18" s="1"/>
  <c r="CY308" i="18"/>
  <c r="CZ307" i="18" s="1"/>
  <c r="CY309" i="18"/>
  <c r="CY137" i="18"/>
  <c r="CZ136" i="18" s="1"/>
  <c r="CY138" i="18"/>
  <c r="CX340" i="18"/>
  <c r="CX339" i="18"/>
  <c r="CX338" i="18" s="1"/>
  <c r="G21" i="19"/>
  <c r="G15" i="23" s="1"/>
  <c r="L14" i="17"/>
  <c r="X14" i="17" s="1"/>
  <c r="BW114" i="18"/>
  <c r="CZ236" i="18"/>
  <c r="CZ237" i="18" s="1"/>
  <c r="CY237" i="18"/>
  <c r="BU100" i="18"/>
  <c r="CI40" i="18"/>
  <c r="CJ39" i="18" s="1"/>
  <c r="CJ42" i="18" s="1"/>
  <c r="CK48" i="18"/>
  <c r="CK49" i="18"/>
  <c r="U93" i="18"/>
  <c r="U171" i="18"/>
  <c r="U65" i="18"/>
  <c r="G12" i="19"/>
  <c r="U178" i="18"/>
  <c r="U114" i="18"/>
  <c r="U79" i="18"/>
  <c r="U86" i="18"/>
  <c r="U100" i="18"/>
  <c r="U107" i="18"/>
  <c r="U185" i="18"/>
  <c r="U72" i="18"/>
  <c r="Z43" i="18"/>
  <c r="W36" i="18"/>
  <c r="AH53" i="16"/>
  <c r="Y51" i="19"/>
  <c r="Y62" i="19" s="1"/>
  <c r="I12" i="19"/>
  <c r="I21" i="19"/>
  <c r="I15" i="23" s="1"/>
  <c r="K22" i="18"/>
  <c r="L22" i="18" s="1"/>
  <c r="K29" i="18"/>
  <c r="K30" i="18"/>
  <c r="K32" i="18"/>
  <c r="K33" i="18"/>
  <c r="K34" i="18"/>
  <c r="K35" i="18"/>
  <c r="K36" i="18"/>
  <c r="K37" i="18"/>
  <c r="K39" i="18"/>
  <c r="K40" i="18"/>
  <c r="K41" i="18"/>
  <c r="K42" i="18"/>
  <c r="K43" i="18"/>
  <c r="K44" i="18"/>
  <c r="K46" i="18"/>
  <c r="K47" i="18"/>
  <c r="K48" i="18"/>
  <c r="K49" i="18"/>
  <c r="K50" i="18"/>
  <c r="K51" i="18"/>
  <c r="K53" i="18"/>
  <c r="K54" i="18"/>
  <c r="K55" i="18"/>
  <c r="K56" i="18"/>
  <c r="K57" i="18"/>
  <c r="K58" i="18"/>
  <c r="K60" i="18"/>
  <c r="K61" i="18"/>
  <c r="K62" i="18"/>
  <c r="K63" i="18"/>
  <c r="K65" i="18"/>
  <c r="K66" i="18"/>
  <c r="K68" i="18"/>
  <c r="K69" i="18"/>
  <c r="K70" i="18"/>
  <c r="K71" i="18"/>
  <c r="K72" i="18"/>
  <c r="K73" i="18"/>
  <c r="K75" i="18"/>
  <c r="K76" i="18"/>
  <c r="K77" i="18"/>
  <c r="K78" i="18"/>
  <c r="K79" i="18"/>
  <c r="K80" i="18"/>
  <c r="K82" i="18"/>
  <c r="K83" i="18"/>
  <c r="K84" i="18"/>
  <c r="K85" i="18"/>
  <c r="K86" i="18"/>
  <c r="K87" i="18"/>
  <c r="K89" i="18"/>
  <c r="K90" i="18"/>
  <c r="K91" i="18"/>
  <c r="K92" i="18"/>
  <c r="K93" i="18"/>
  <c r="K94" i="18"/>
  <c r="K96" i="18"/>
  <c r="K97" i="18"/>
  <c r="K98" i="18"/>
  <c r="K99" i="18"/>
  <c r="K100" i="18"/>
  <c r="K101" i="18"/>
  <c r="K103" i="18"/>
  <c r="K104" i="18"/>
  <c r="K105" i="18"/>
  <c r="K106" i="18"/>
  <c r="K107" i="18"/>
  <c r="K108" i="18"/>
  <c r="K110" i="18"/>
  <c r="K111" i="18"/>
  <c r="K112" i="18"/>
  <c r="K113" i="18"/>
  <c r="K114" i="18"/>
  <c r="K115" i="18"/>
  <c r="K117" i="18"/>
  <c r="K118" i="18"/>
  <c r="K119" i="18"/>
  <c r="K120" i="18"/>
  <c r="K121" i="18"/>
  <c r="K122" i="18"/>
  <c r="K124" i="18"/>
  <c r="K125" i="18"/>
  <c r="K126" i="18"/>
  <c r="K127" i="18"/>
  <c r="K128" i="18"/>
  <c r="K129" i="18"/>
  <c r="K131" i="18"/>
  <c r="K132" i="18"/>
  <c r="K133" i="18"/>
  <c r="K134" i="18"/>
  <c r="K135" i="18"/>
  <c r="K136" i="18"/>
  <c r="K138" i="18"/>
  <c r="K139" i="18"/>
  <c r="K140" i="18"/>
  <c r="K141" i="18"/>
  <c r="K142" i="18"/>
  <c r="K143" i="18"/>
  <c r="K145" i="18"/>
  <c r="K146" i="18"/>
  <c r="K147" i="18"/>
  <c r="K148" i="18"/>
  <c r="K149" i="18"/>
  <c r="K150" i="18"/>
  <c r="K152" i="18"/>
  <c r="K153" i="18"/>
  <c r="K154" i="18"/>
  <c r="K155" i="18"/>
  <c r="K156" i="18"/>
  <c r="K157" i="18"/>
  <c r="K159" i="18"/>
  <c r="K160" i="18"/>
  <c r="K161" i="18"/>
  <c r="K162" i="18"/>
  <c r="K163" i="18"/>
  <c r="K164" i="18"/>
  <c r="K166" i="18"/>
  <c r="K167" i="18"/>
  <c r="K168" i="18"/>
  <c r="K169" i="18"/>
  <c r="K171" i="18"/>
  <c r="K172" i="18"/>
  <c r="K174" i="18"/>
  <c r="K175" i="18"/>
  <c r="K176" i="18"/>
  <c r="K177" i="18"/>
  <c r="K178" i="18"/>
  <c r="K179" i="18"/>
  <c r="K181" i="18"/>
  <c r="K182" i="18"/>
  <c r="K183" i="18"/>
  <c r="K184" i="18"/>
  <c r="K185" i="18"/>
  <c r="K186" i="18"/>
  <c r="K188" i="18"/>
  <c r="K189" i="18"/>
  <c r="K190" i="18"/>
  <c r="K191" i="18"/>
  <c r="K192" i="18"/>
  <c r="K193" i="18"/>
  <c r="K195" i="18"/>
  <c r="K196" i="18"/>
  <c r="K197" i="18"/>
  <c r="K198" i="18"/>
  <c r="K199" i="18"/>
  <c r="K200" i="18"/>
  <c r="K202" i="18"/>
  <c r="K203" i="18"/>
  <c r="K204" i="18"/>
  <c r="K205" i="18"/>
  <c r="K206" i="18"/>
  <c r="K207" i="18"/>
  <c r="K209" i="18"/>
  <c r="K210" i="18"/>
  <c r="K211" i="18"/>
  <c r="K212" i="18"/>
  <c r="K213" i="18"/>
  <c r="L213" i="18" s="1"/>
  <c r="M213" i="18" s="1"/>
  <c r="K214" i="18"/>
  <c r="K216" i="18"/>
  <c r="K217" i="18"/>
  <c r="K218" i="18"/>
  <c r="K219" i="18"/>
  <c r="K220" i="18"/>
  <c r="L220" i="18" s="1"/>
  <c r="M220" i="18" s="1"/>
  <c r="K221" i="18"/>
  <c r="K223" i="18"/>
  <c r="K224" i="18"/>
  <c r="K225" i="18"/>
  <c r="K226" i="18"/>
  <c r="K228" i="18"/>
  <c r="L228" i="18" s="1"/>
  <c r="CG231" i="18" s="1"/>
  <c r="K229" i="18"/>
  <c r="K232" i="18"/>
  <c r="K233" i="18"/>
  <c r="K234" i="18"/>
  <c r="K235" i="18"/>
  <c r="L235" i="18" s="1"/>
  <c r="CG238" i="18" s="1"/>
  <c r="K236" i="18"/>
  <c r="K238" i="18"/>
  <c r="K239" i="18"/>
  <c r="K240" i="18"/>
  <c r="K241" i="18"/>
  <c r="K243" i="18"/>
  <c r="L243" i="18" s="1"/>
  <c r="CG246" i="18" s="1"/>
  <c r="K244" i="18"/>
  <c r="K246" i="18"/>
  <c r="K247" i="18"/>
  <c r="K248" i="18"/>
  <c r="K249" i="18"/>
  <c r="K250" i="18"/>
  <c r="L250" i="18" s="1"/>
  <c r="K251" i="18"/>
  <c r="K253" i="18"/>
  <c r="K254" i="18"/>
  <c r="K255" i="18"/>
  <c r="K256" i="18"/>
  <c r="K257" i="18"/>
  <c r="L257" i="18" s="1"/>
  <c r="CG260" i="18" s="1"/>
  <c r="K258" i="18"/>
  <c r="K260" i="18"/>
  <c r="K261" i="18"/>
  <c r="K262" i="18"/>
  <c r="K263" i="18"/>
  <c r="K264" i="18"/>
  <c r="L264" i="18" s="1"/>
  <c r="CG267" i="18" s="1"/>
  <c r="K265" i="18"/>
  <c r="K267" i="18"/>
  <c r="K268" i="18"/>
  <c r="K269" i="18"/>
  <c r="K270" i="18"/>
  <c r="K271" i="18"/>
  <c r="L271" i="18" s="1"/>
  <c r="CG274" i="18" s="1"/>
  <c r="K272" i="18"/>
  <c r="K274" i="18"/>
  <c r="K275" i="18"/>
  <c r="K276" i="18"/>
  <c r="K277" i="18"/>
  <c r="K278" i="18"/>
  <c r="L278" i="18" s="1"/>
  <c r="CG281" i="18" s="1"/>
  <c r="K279" i="18"/>
  <c r="K281" i="18"/>
  <c r="K282" i="18"/>
  <c r="K283" i="18"/>
  <c r="K284" i="18"/>
  <c r="K285" i="18"/>
  <c r="L285" i="18" s="1"/>
  <c r="CG288" i="18" s="1"/>
  <c r="K286" i="18"/>
  <c r="K288" i="18"/>
  <c r="K289" i="18"/>
  <c r="K290" i="18"/>
  <c r="K291" i="18"/>
  <c r="K292" i="18"/>
  <c r="L292" i="18" s="1"/>
  <c r="CG295" i="18" s="1"/>
  <c r="K293" i="18"/>
  <c r="K295" i="18"/>
  <c r="K296" i="18"/>
  <c r="K297" i="18"/>
  <c r="K298" i="18"/>
  <c r="K299" i="18"/>
  <c r="K300" i="18"/>
  <c r="K302" i="18"/>
  <c r="K303" i="18"/>
  <c r="K304" i="18"/>
  <c r="K305" i="18"/>
  <c r="K306" i="18"/>
  <c r="K307" i="18"/>
  <c r="K309" i="18"/>
  <c r="K310" i="18"/>
  <c r="K311" i="18"/>
  <c r="K312" i="18"/>
  <c r="K313" i="18"/>
  <c r="K314" i="18"/>
  <c r="K316" i="18"/>
  <c r="K317" i="18"/>
  <c r="K318" i="18"/>
  <c r="K319" i="18"/>
  <c r="K320" i="18"/>
  <c r="K321" i="18"/>
  <c r="K323" i="18"/>
  <c r="K324" i="18"/>
  <c r="K325" i="18"/>
  <c r="K326" i="18"/>
  <c r="K327" i="18"/>
  <c r="K328" i="18"/>
  <c r="K330" i="18"/>
  <c r="K331" i="18"/>
  <c r="K332" i="18"/>
  <c r="K333" i="18"/>
  <c r="K334" i="18"/>
  <c r="K335" i="18"/>
  <c r="K337" i="18"/>
  <c r="K338" i="18"/>
  <c r="K339" i="18"/>
  <c r="K340" i="18"/>
  <c r="K341" i="18"/>
  <c r="K342" i="18"/>
  <c r="K344" i="18"/>
  <c r="K345" i="18"/>
  <c r="K346" i="18"/>
  <c r="K347" i="18"/>
  <c r="K348" i="18"/>
  <c r="K349" i="18"/>
  <c r="K351" i="18"/>
  <c r="K352" i="18"/>
  <c r="K353" i="18"/>
  <c r="K354" i="18"/>
  <c r="K355" i="18"/>
  <c r="K356" i="18"/>
  <c r="K358" i="18"/>
  <c r="K359" i="18"/>
  <c r="K360" i="18"/>
  <c r="K361" i="18"/>
  <c r="K363" i="18"/>
  <c r="K364" i="18"/>
  <c r="K366" i="18"/>
  <c r="K367" i="18"/>
  <c r="K368" i="18"/>
  <c r="K369" i="18"/>
  <c r="K370" i="18"/>
  <c r="K371" i="18"/>
  <c r="K373" i="18"/>
  <c r="K374" i="18"/>
  <c r="K375" i="18"/>
  <c r="K376" i="18"/>
  <c r="K377" i="18"/>
  <c r="K378" i="18"/>
  <c r="K380" i="18"/>
  <c r="K381" i="18"/>
  <c r="K382" i="18"/>
  <c r="K383" i="18"/>
  <c r="K384" i="18"/>
  <c r="CI177" i="18" l="1"/>
  <c r="CI176" i="18"/>
  <c r="CI175" i="18" s="1"/>
  <c r="CJ174" i="18" s="1"/>
  <c r="CI183" i="18"/>
  <c r="CI182" i="18" s="1"/>
  <c r="CJ181" i="18" s="1"/>
  <c r="CI184" i="18"/>
  <c r="CI77" i="18"/>
  <c r="CI78" i="18"/>
  <c r="CI120" i="18"/>
  <c r="CI119" i="18"/>
  <c r="CI118" i="18" s="1"/>
  <c r="CJ117" i="18" s="1"/>
  <c r="CJ119" i="18" s="1"/>
  <c r="CI91" i="18"/>
  <c r="CI92" i="18"/>
  <c r="CI71" i="18"/>
  <c r="CI70" i="18"/>
  <c r="CI69" i="18" s="1"/>
  <c r="CJ68" i="18" s="1"/>
  <c r="CJ70" i="18" s="1"/>
  <c r="CI84" i="18"/>
  <c r="CI85" i="18"/>
  <c r="CI99" i="18"/>
  <c r="CI98" i="18"/>
  <c r="CI97" i="18" s="1"/>
  <c r="CJ96" i="18" s="1"/>
  <c r="CJ99" i="18" s="1"/>
  <c r="CI105" i="18"/>
  <c r="CI104" i="18" s="1"/>
  <c r="CJ103" i="18" s="1"/>
  <c r="CI106" i="18"/>
  <c r="CI112" i="18"/>
  <c r="CI111" i="18" s="1"/>
  <c r="CJ110" i="18" s="1"/>
  <c r="CJ113" i="18" s="1"/>
  <c r="CI113" i="18"/>
  <c r="CY141" i="18"/>
  <c r="CY140" i="18"/>
  <c r="CY139" i="18" s="1"/>
  <c r="CY134" i="18"/>
  <c r="CY133" i="18"/>
  <c r="CY132" i="18" s="1"/>
  <c r="CY333" i="18"/>
  <c r="CY332" i="18"/>
  <c r="CY331" i="18" s="1"/>
  <c r="CY256" i="18"/>
  <c r="CY255" i="18"/>
  <c r="CY254" i="18" s="1"/>
  <c r="CZ138" i="18"/>
  <c r="CZ137" i="18"/>
  <c r="CZ130" i="18"/>
  <c r="CZ131" i="18"/>
  <c r="CZ329" i="18"/>
  <c r="CZ330" i="18"/>
  <c r="CZ252" i="18"/>
  <c r="CZ253" i="18"/>
  <c r="CY312" i="18"/>
  <c r="CY311" i="18"/>
  <c r="CY310" i="18" s="1"/>
  <c r="CZ357" i="18"/>
  <c r="CZ358" i="18"/>
  <c r="CZ144" i="18"/>
  <c r="CZ145" i="18"/>
  <c r="CY326" i="18"/>
  <c r="CY325" i="18"/>
  <c r="CY324" i="18" s="1"/>
  <c r="CY390" i="18"/>
  <c r="CY389" i="18"/>
  <c r="CY388" i="18" s="1"/>
  <c r="CY347" i="18"/>
  <c r="CY346" i="18"/>
  <c r="CY345" i="18" s="1"/>
  <c r="CZ308" i="18"/>
  <c r="CZ309" i="18"/>
  <c r="CY361" i="18"/>
  <c r="CY360" i="18"/>
  <c r="CY359" i="18" s="1"/>
  <c r="CY148" i="18"/>
  <c r="CY147" i="18"/>
  <c r="CY146" i="18" s="1"/>
  <c r="CZ322" i="18"/>
  <c r="CZ323" i="18"/>
  <c r="CZ386" i="18"/>
  <c r="CZ387" i="18"/>
  <c r="CZ343" i="18"/>
  <c r="CZ344" i="18"/>
  <c r="CY369" i="18"/>
  <c r="CY368" i="18"/>
  <c r="CY367" i="18" s="1"/>
  <c r="CY155" i="18"/>
  <c r="CY154" i="18"/>
  <c r="CY153" i="18" s="1"/>
  <c r="CZ301" i="18"/>
  <c r="CZ302" i="18"/>
  <c r="CZ316" i="18"/>
  <c r="CZ315" i="18"/>
  <c r="CZ123" i="18"/>
  <c r="CZ124" i="18"/>
  <c r="CY376" i="18"/>
  <c r="CY375" i="18"/>
  <c r="CY374" i="18" s="1"/>
  <c r="CZ365" i="18"/>
  <c r="CZ366" i="18"/>
  <c r="CZ151" i="18"/>
  <c r="CZ152" i="18"/>
  <c r="CY305" i="18"/>
  <c r="CY304" i="18"/>
  <c r="CY303" i="18" s="1"/>
  <c r="CY319" i="18"/>
  <c r="CY318" i="18"/>
  <c r="CY317" i="18" s="1"/>
  <c r="CY127" i="18"/>
  <c r="CY126" i="18"/>
  <c r="CY125" i="18" s="1"/>
  <c r="CZ372" i="18"/>
  <c r="CZ373" i="18"/>
  <c r="CY56" i="18"/>
  <c r="CY55" i="18"/>
  <c r="CY54" i="18" s="1"/>
  <c r="CZ336" i="18"/>
  <c r="CZ337" i="18"/>
  <c r="CY169" i="18"/>
  <c r="CY168" i="18"/>
  <c r="CY167" i="18" s="1"/>
  <c r="CY162" i="18"/>
  <c r="CY161" i="18"/>
  <c r="CY160" i="18" s="1"/>
  <c r="CY383" i="18"/>
  <c r="CY382" i="18"/>
  <c r="CY381" i="18" s="1"/>
  <c r="CY354" i="18"/>
  <c r="CY353" i="18"/>
  <c r="CY352" i="18" s="1"/>
  <c r="CZ60" i="18"/>
  <c r="CZ59" i="18"/>
  <c r="CZ52" i="18"/>
  <c r="CZ53" i="18"/>
  <c r="CY340" i="18"/>
  <c r="CY339" i="18"/>
  <c r="CY338" i="18" s="1"/>
  <c r="CZ166" i="18"/>
  <c r="CZ165" i="18"/>
  <c r="CZ159" i="18"/>
  <c r="CZ158" i="18"/>
  <c r="CZ379" i="18"/>
  <c r="CZ380" i="18"/>
  <c r="CZ350" i="18"/>
  <c r="CZ351" i="18"/>
  <c r="CY63" i="18"/>
  <c r="CY62" i="18"/>
  <c r="CY61" i="18" s="1"/>
  <c r="K12" i="19"/>
  <c r="AC12" i="19" s="1"/>
  <c r="P14" i="17"/>
  <c r="BV93" i="18"/>
  <c r="BS100" i="18"/>
  <c r="CG241" i="18"/>
  <c r="CG240" i="18"/>
  <c r="AG12" i="19"/>
  <c r="Q12" i="19"/>
  <c r="AE12" i="19"/>
  <c r="O12" i="19"/>
  <c r="AO12" i="19"/>
  <c r="Y12" i="19"/>
  <c r="AM12" i="19"/>
  <c r="W12" i="19"/>
  <c r="AI12" i="19"/>
  <c r="S12" i="19"/>
  <c r="AK12" i="19"/>
  <c r="U12" i="19"/>
  <c r="CJ41" i="18"/>
  <c r="CJ40" i="18" s="1"/>
  <c r="CK39" i="18" s="1"/>
  <c r="CG233" i="18"/>
  <c r="CG234" i="18"/>
  <c r="CG291" i="18"/>
  <c r="CH288" i="18"/>
  <c r="CG290" i="18"/>
  <c r="CG289" i="18" s="1"/>
  <c r="CG263" i="18"/>
  <c r="CH260" i="18"/>
  <c r="CG262" i="18"/>
  <c r="CG261" i="18" s="1"/>
  <c r="CG270" i="18"/>
  <c r="CG269" i="18"/>
  <c r="CG268" i="18" s="1"/>
  <c r="CH267" i="18"/>
  <c r="CG297" i="18"/>
  <c r="CG296" i="18" s="1"/>
  <c r="CG298" i="18"/>
  <c r="CH295" i="18"/>
  <c r="CG276" i="18"/>
  <c r="CG275" i="18" s="1"/>
  <c r="CH274" i="18"/>
  <c r="CG277" i="18"/>
  <c r="CG249" i="18"/>
  <c r="CH246" i="18"/>
  <c r="CG248" i="18"/>
  <c r="CG247" i="18" s="1"/>
  <c r="CG284" i="18"/>
  <c r="CH281" i="18"/>
  <c r="CG283" i="18"/>
  <c r="CG282" i="18" s="1"/>
  <c r="CK47" i="18"/>
  <c r="CL46" i="18" s="1"/>
  <c r="AJ43" i="18" s="1"/>
  <c r="V79" i="18"/>
  <c r="V178" i="18"/>
  <c r="V100" i="18"/>
  <c r="V171" i="18"/>
  <c r="V107" i="18"/>
  <c r="V86" i="18"/>
  <c r="V114" i="18"/>
  <c r="V65" i="18"/>
  <c r="V93" i="18"/>
  <c r="M228" i="18"/>
  <c r="X185" i="18"/>
  <c r="V185" i="18"/>
  <c r="T185" i="18"/>
  <c r="V72" i="18"/>
  <c r="M235" i="18"/>
  <c r="AA36" i="18"/>
  <c r="AD43" i="18"/>
  <c r="M22" i="18"/>
  <c r="U22" i="18"/>
  <c r="AA185" i="18"/>
  <c r="U285" i="18"/>
  <c r="M285" i="18"/>
  <c r="U257" i="18"/>
  <c r="M257" i="18"/>
  <c r="U292" i="18"/>
  <c r="M292" i="18"/>
  <c r="U271" i="18"/>
  <c r="M271" i="18"/>
  <c r="U243" i="18"/>
  <c r="M243" i="18"/>
  <c r="U264" i="18"/>
  <c r="M264" i="18"/>
  <c r="U278" i="18"/>
  <c r="M278" i="18"/>
  <c r="U250" i="18"/>
  <c r="M250" i="18"/>
  <c r="K21" i="19"/>
  <c r="L29" i="18"/>
  <c r="CH32" i="18" s="1"/>
  <c r="CI83" i="18" l="1"/>
  <c r="CJ82" i="18" s="1"/>
  <c r="CJ85" i="18" s="1"/>
  <c r="CI76" i="18"/>
  <c r="CJ75" i="18" s="1"/>
  <c r="CJ77" i="18" s="1"/>
  <c r="CJ76" i="18" s="1"/>
  <c r="CK75" i="18" s="1"/>
  <c r="CK77" i="18" s="1"/>
  <c r="CJ120" i="18"/>
  <c r="CJ98" i="18"/>
  <c r="CJ97" i="18" s="1"/>
  <c r="CK96" i="18" s="1"/>
  <c r="CJ184" i="18"/>
  <c r="CJ183" i="18"/>
  <c r="CJ182" i="18" s="1"/>
  <c r="CK181" i="18" s="1"/>
  <c r="CK184" i="18" s="1"/>
  <c r="CJ177" i="18"/>
  <c r="CJ176" i="18"/>
  <c r="CJ175" i="18" s="1"/>
  <c r="CK174" i="18" s="1"/>
  <c r="CK176" i="18" s="1"/>
  <c r="CJ71" i="18"/>
  <c r="CI90" i="18"/>
  <c r="CJ89" i="18" s="1"/>
  <c r="CJ106" i="18"/>
  <c r="CJ105" i="18"/>
  <c r="CJ104" i="18" s="1"/>
  <c r="CK103" i="18" s="1"/>
  <c r="CJ112" i="18"/>
  <c r="CJ111" i="18" s="1"/>
  <c r="CK110" i="18" s="1"/>
  <c r="CK113" i="18" s="1"/>
  <c r="CZ376" i="18"/>
  <c r="CZ375" i="18"/>
  <c r="CZ374" i="18" s="1"/>
  <c r="CZ155" i="18"/>
  <c r="CZ154" i="18"/>
  <c r="CZ153" i="18" s="1"/>
  <c r="CZ347" i="18"/>
  <c r="CZ346" i="18"/>
  <c r="CZ345" i="18" s="1"/>
  <c r="CZ256" i="18"/>
  <c r="CZ255" i="18"/>
  <c r="CZ254" i="18" s="1"/>
  <c r="CZ162" i="18"/>
  <c r="CZ161" i="18"/>
  <c r="CZ160" i="18" s="1"/>
  <c r="CZ319" i="18"/>
  <c r="CZ318" i="18"/>
  <c r="CZ317" i="18" s="1"/>
  <c r="CZ369" i="18"/>
  <c r="CZ368" i="18"/>
  <c r="CZ367" i="18" s="1"/>
  <c r="CZ305" i="18"/>
  <c r="CZ304" i="18"/>
  <c r="CZ303" i="18" s="1"/>
  <c r="CZ390" i="18"/>
  <c r="CZ389" i="18"/>
  <c r="CZ388" i="18" s="1"/>
  <c r="CZ312" i="18"/>
  <c r="CZ311" i="18"/>
  <c r="CZ310" i="18" s="1"/>
  <c r="CZ148" i="18"/>
  <c r="CZ147" i="18"/>
  <c r="CZ146" i="18" s="1"/>
  <c r="CZ333" i="18"/>
  <c r="CZ332" i="18"/>
  <c r="CZ331" i="18" s="1"/>
  <c r="CZ169" i="18"/>
  <c r="CZ168" i="18"/>
  <c r="CZ167" i="18" s="1"/>
  <c r="CZ63" i="18"/>
  <c r="CZ62" i="18"/>
  <c r="CZ61" i="18" s="1"/>
  <c r="CZ354" i="18"/>
  <c r="CZ353" i="18"/>
  <c r="CZ352" i="18" s="1"/>
  <c r="CZ340" i="18"/>
  <c r="CZ339" i="18"/>
  <c r="CZ338" i="18" s="1"/>
  <c r="CZ326" i="18"/>
  <c r="CZ325" i="18"/>
  <c r="CZ324" i="18" s="1"/>
  <c r="CZ361" i="18"/>
  <c r="CZ360" i="18"/>
  <c r="CZ359" i="18" s="1"/>
  <c r="CZ134" i="18"/>
  <c r="CZ133" i="18"/>
  <c r="CZ132" i="18" s="1"/>
  <c r="CZ383" i="18"/>
  <c r="CZ382" i="18"/>
  <c r="CZ381" i="18" s="1"/>
  <c r="CZ56" i="18"/>
  <c r="CZ55" i="18"/>
  <c r="CZ54" i="18" s="1"/>
  <c r="CZ127" i="18"/>
  <c r="CZ126" i="18"/>
  <c r="CZ125" i="18" s="1"/>
  <c r="CZ141" i="18"/>
  <c r="CZ140" i="18"/>
  <c r="CZ139" i="18" s="1"/>
  <c r="AA12" i="19"/>
  <c r="AQ12" i="19"/>
  <c r="BD14" i="17"/>
  <c r="AN14" i="17"/>
  <c r="AD14" i="17"/>
  <c r="AR14" i="17"/>
  <c r="AB14" i="17"/>
  <c r="BF14" i="17"/>
  <c r="BB14" i="17"/>
  <c r="AL14" i="17"/>
  <c r="AZ14" i="17"/>
  <c r="AJ14" i="17"/>
  <c r="AX14" i="17"/>
  <c r="AH14" i="17"/>
  <c r="AT14" i="17"/>
  <c r="AP14" i="17"/>
  <c r="AV14" i="17"/>
  <c r="AF14" i="17"/>
  <c r="BV114" i="18"/>
  <c r="CK183" i="18"/>
  <c r="CK182" i="18" s="1"/>
  <c r="CL181" i="18" s="1"/>
  <c r="AJ178" i="18" s="1"/>
  <c r="CG239" i="18"/>
  <c r="CH238" i="18" s="1"/>
  <c r="AQ21" i="19"/>
  <c r="AO15" i="23" s="1"/>
  <c r="AA21" i="19"/>
  <c r="Y15" i="23" s="1"/>
  <c r="AO21" i="19"/>
  <c r="AM15" i="23" s="1"/>
  <c r="Y21" i="19"/>
  <c r="W15" i="23" s="1"/>
  <c r="AM21" i="19"/>
  <c r="AK15" i="23" s="1"/>
  <c r="W21" i="19"/>
  <c r="U15" i="23" s="1"/>
  <c r="K15" i="23"/>
  <c r="AK21" i="19"/>
  <c r="AI15" i="23" s="1"/>
  <c r="U21" i="19"/>
  <c r="S15" i="23" s="1"/>
  <c r="AC21" i="19"/>
  <c r="AA15" i="23" s="1"/>
  <c r="AI21" i="19"/>
  <c r="AG15" i="23" s="1"/>
  <c r="S21" i="19"/>
  <c r="Q15" i="23" s="1"/>
  <c r="AG21" i="19"/>
  <c r="AE15" i="23" s="1"/>
  <c r="Q21" i="19"/>
  <c r="O15" i="23" s="1"/>
  <c r="AE21" i="19"/>
  <c r="AC15" i="23" s="1"/>
  <c r="O21" i="19"/>
  <c r="M15" i="23" s="1"/>
  <c r="AU12" i="19"/>
  <c r="CG232" i="18"/>
  <c r="CJ118" i="18"/>
  <c r="CK117" i="18" s="1"/>
  <c r="CK120" i="18" s="1"/>
  <c r="CI246" i="18"/>
  <c r="CH249" i="18"/>
  <c r="CH248" i="18"/>
  <c r="CH247" i="18" s="1"/>
  <c r="CH284" i="18"/>
  <c r="CH283" i="18"/>
  <c r="CH282" i="18" s="1"/>
  <c r="CI281" i="18"/>
  <c r="CI295" i="18"/>
  <c r="CH298" i="18"/>
  <c r="CH297" i="18"/>
  <c r="CH296" i="18" s="1"/>
  <c r="CI288" i="18"/>
  <c r="CH291" i="18"/>
  <c r="CH290" i="18"/>
  <c r="CH289" i="18" s="1"/>
  <c r="CI274" i="18"/>
  <c r="CH277" i="18"/>
  <c r="CH276" i="18"/>
  <c r="CH275" i="18" s="1"/>
  <c r="CL48" i="18"/>
  <c r="AK43" i="18" s="1"/>
  <c r="CL49" i="18"/>
  <c r="CK112" i="18"/>
  <c r="CH34" i="18"/>
  <c r="CH35" i="18"/>
  <c r="CK41" i="18"/>
  <c r="CK42" i="18"/>
  <c r="CJ69" i="18"/>
  <c r="CK68" i="18" s="1"/>
  <c r="CI267" i="18"/>
  <c r="CH269" i="18"/>
  <c r="CH268" i="18" s="1"/>
  <c r="CH270" i="18"/>
  <c r="CI260" i="18"/>
  <c r="CH263" i="18"/>
  <c r="CH262" i="18"/>
  <c r="CH261" i="18" s="1"/>
  <c r="T65" i="18"/>
  <c r="T171" i="18"/>
  <c r="T114" i="18"/>
  <c r="T178" i="18"/>
  <c r="T100" i="18"/>
  <c r="T86" i="18"/>
  <c r="T93" i="18"/>
  <c r="T107" i="18"/>
  <c r="T79" i="18"/>
  <c r="U228" i="18"/>
  <c r="Y185" i="18"/>
  <c r="W185" i="18"/>
  <c r="T72" i="18"/>
  <c r="U235" i="18"/>
  <c r="AE43" i="18"/>
  <c r="AB36" i="18"/>
  <c r="X29" i="18"/>
  <c r="Z185" i="18"/>
  <c r="AB185" i="18"/>
  <c r="V250" i="18"/>
  <c r="V271" i="18"/>
  <c r="V278" i="18"/>
  <c r="V292" i="18"/>
  <c r="V257" i="18"/>
  <c r="V264" i="18"/>
  <c r="V243" i="18"/>
  <c r="V285" i="18"/>
  <c r="M29" i="18"/>
  <c r="E10" i="18" s="1"/>
  <c r="F10" i="18" s="1"/>
  <c r="CJ84" i="18" l="1"/>
  <c r="CJ83" i="18" s="1"/>
  <c r="CK82" i="18" s="1"/>
  <c r="CK84" i="18" s="1"/>
  <c r="CJ78" i="18"/>
  <c r="CK177" i="18"/>
  <c r="CK175" i="18" s="1"/>
  <c r="CL174" i="18" s="1"/>
  <c r="CL177" i="18" s="1"/>
  <c r="CK78" i="18"/>
  <c r="CK76" i="18" s="1"/>
  <c r="CL75" i="18" s="1"/>
  <c r="AJ72" i="18" s="1"/>
  <c r="CK105" i="18"/>
  <c r="CK106" i="18"/>
  <c r="CJ91" i="18"/>
  <c r="CJ90" i="18" s="1"/>
  <c r="CK89" i="18" s="1"/>
  <c r="CJ92" i="18"/>
  <c r="BV100" i="18"/>
  <c r="BZ114" i="18"/>
  <c r="CL176" i="18"/>
  <c r="CL183" i="18"/>
  <c r="CL184" i="18"/>
  <c r="CH241" i="18"/>
  <c r="CH240" i="18"/>
  <c r="CH231" i="18"/>
  <c r="CH234" i="18" s="1"/>
  <c r="CH33" i="18"/>
  <c r="CI32" i="18" s="1"/>
  <c r="CI35" i="18" s="1"/>
  <c r="CK119" i="18"/>
  <c r="CK118" i="18" s="1"/>
  <c r="CL117" i="18" s="1"/>
  <c r="CL47" i="18"/>
  <c r="CJ274" i="18"/>
  <c r="CI277" i="18"/>
  <c r="CI276" i="18"/>
  <c r="CI275" i="18" s="1"/>
  <c r="CI270" i="18"/>
  <c r="CI269" i="18"/>
  <c r="CI268" i="18" s="1"/>
  <c r="CJ267" i="18"/>
  <c r="AK178" i="18"/>
  <c r="CI298" i="18"/>
  <c r="CI297" i="18"/>
  <c r="CI296" i="18" s="1"/>
  <c r="CJ295" i="18"/>
  <c r="CK71" i="18"/>
  <c r="CK70" i="18"/>
  <c r="CI284" i="18"/>
  <c r="CI283" i="18"/>
  <c r="CI282" i="18" s="1"/>
  <c r="CJ281" i="18"/>
  <c r="CK40" i="18"/>
  <c r="CL39" i="18" s="1"/>
  <c r="AJ36" i="18" s="1"/>
  <c r="CI290" i="18"/>
  <c r="CI289" i="18" s="1"/>
  <c r="CJ288" i="18"/>
  <c r="CI291" i="18"/>
  <c r="CK111" i="18"/>
  <c r="CL110" i="18" s="1"/>
  <c r="AJ107" i="18" s="1"/>
  <c r="CI262" i="18"/>
  <c r="CI261" i="18" s="1"/>
  <c r="CJ260" i="18"/>
  <c r="CI263" i="18"/>
  <c r="CK98" i="18"/>
  <c r="CK99" i="18"/>
  <c r="CJ246" i="18"/>
  <c r="CI249" i="18"/>
  <c r="CI248" i="18"/>
  <c r="CI247" i="18" s="1"/>
  <c r="X93" i="18"/>
  <c r="X114" i="18"/>
  <c r="X178" i="18"/>
  <c r="X86" i="18"/>
  <c r="X171" i="18"/>
  <c r="X107" i="18"/>
  <c r="X79" i="18"/>
  <c r="X100" i="18"/>
  <c r="X65" i="18"/>
  <c r="V228" i="18"/>
  <c r="X72" i="18"/>
  <c r="V235" i="18"/>
  <c r="Z36" i="18"/>
  <c r="AC43" i="18"/>
  <c r="Y29" i="18"/>
  <c r="T243" i="18"/>
  <c r="T278" i="18"/>
  <c r="T285" i="18"/>
  <c r="T292" i="18"/>
  <c r="T250" i="18"/>
  <c r="T257" i="18"/>
  <c r="T264" i="18"/>
  <c r="T271" i="18"/>
  <c r="I27" i="23"/>
  <c r="I26" i="23" s="1"/>
  <c r="J26" i="23" s="1"/>
  <c r="G26" i="23"/>
  <c r="H26" i="23" s="1"/>
  <c r="C4" i="23"/>
  <c r="B4" i="23"/>
  <c r="C3" i="23"/>
  <c r="C6" i="23" s="1"/>
  <c r="B3" i="23"/>
  <c r="CK85" i="18" l="1"/>
  <c r="CL78" i="18"/>
  <c r="CL77" i="18"/>
  <c r="AK72" i="18" s="1"/>
  <c r="CK83" i="18"/>
  <c r="CL82" i="18" s="1"/>
  <c r="CL85" i="18" s="1"/>
  <c r="CK92" i="18"/>
  <c r="CK91" i="18"/>
  <c r="CK90" i="18" s="1"/>
  <c r="CL89" i="18" s="1"/>
  <c r="CK104" i="18"/>
  <c r="CL103" i="18" s="1"/>
  <c r="AJ79" i="18"/>
  <c r="AP86" i="18"/>
  <c r="CA114" i="18"/>
  <c r="BZ100" i="18"/>
  <c r="CL175" i="18"/>
  <c r="CM174" i="18" s="1"/>
  <c r="CM176" i="18" s="1"/>
  <c r="CL182" i="18"/>
  <c r="CM181" i="18" s="1"/>
  <c r="CH239" i="18"/>
  <c r="CI238" i="18" s="1"/>
  <c r="CH233" i="18"/>
  <c r="CH232" i="18" s="1"/>
  <c r="CM103" i="18"/>
  <c r="AM100" i="18" s="1"/>
  <c r="AI100" i="18"/>
  <c r="CM46" i="18"/>
  <c r="CM49" i="18" s="1"/>
  <c r="AI43" i="18"/>
  <c r="CM82" i="18"/>
  <c r="AM79" i="18" s="1"/>
  <c r="AI79" i="18"/>
  <c r="CL119" i="18"/>
  <c r="AK114" i="18" s="1"/>
  <c r="AJ114" i="18"/>
  <c r="CI34" i="18"/>
  <c r="CI33" i="18" s="1"/>
  <c r="CJ32" i="18" s="1"/>
  <c r="CL120" i="18"/>
  <c r="CK69" i="18"/>
  <c r="CL68" i="18" s="1"/>
  <c r="CL112" i="18"/>
  <c r="AK107" i="18" s="1"/>
  <c r="CL113" i="18"/>
  <c r="CJ284" i="18"/>
  <c r="CJ283" i="18"/>
  <c r="CJ282" i="18" s="1"/>
  <c r="CK281" i="18"/>
  <c r="CK267" i="18"/>
  <c r="CJ269" i="18"/>
  <c r="CJ268" i="18" s="1"/>
  <c r="CJ270" i="18"/>
  <c r="CJ262" i="18"/>
  <c r="CJ261" i="18" s="1"/>
  <c r="CK260" i="18"/>
  <c r="CJ263" i="18"/>
  <c r="CJ290" i="18"/>
  <c r="CJ289" i="18" s="1"/>
  <c r="CK288" i="18"/>
  <c r="CJ291" i="18"/>
  <c r="CJ276" i="18"/>
  <c r="CJ275" i="18" s="1"/>
  <c r="CK274" i="18"/>
  <c r="CJ277" i="18"/>
  <c r="CL42" i="18"/>
  <c r="CL41" i="18"/>
  <c r="AK36" i="18" s="1"/>
  <c r="CJ249" i="18"/>
  <c r="CJ248" i="18"/>
  <c r="CJ247" i="18" s="1"/>
  <c r="CK246" i="18"/>
  <c r="CK97" i="18"/>
  <c r="CL96" i="18" s="1"/>
  <c r="AJ93" i="18" s="1"/>
  <c r="CJ298" i="18"/>
  <c r="CJ297" i="18"/>
  <c r="CJ296" i="18" s="1"/>
  <c r="CK295" i="18"/>
  <c r="Y107" i="18"/>
  <c r="Y100" i="18"/>
  <c r="Y86" i="18"/>
  <c r="Y114" i="18"/>
  <c r="Y171" i="18"/>
  <c r="Y178" i="18"/>
  <c r="Y93" i="18"/>
  <c r="Y65" i="18"/>
  <c r="Y79" i="18"/>
  <c r="T228" i="18"/>
  <c r="Y72" i="18"/>
  <c r="T235" i="18"/>
  <c r="AG43" i="18"/>
  <c r="AD36" i="18"/>
  <c r="W29" i="18"/>
  <c r="AD185" i="18"/>
  <c r="X278" i="18"/>
  <c r="X285" i="18"/>
  <c r="X257" i="18"/>
  <c r="X292" i="18"/>
  <c r="X243" i="18"/>
  <c r="X264" i="18"/>
  <c r="X250" i="18"/>
  <c r="X271" i="18"/>
  <c r="J25" i="17"/>
  <c r="CL76" i="18" l="1"/>
  <c r="CL84" i="18"/>
  <c r="CL83" i="18" s="1"/>
  <c r="AK79" i="18"/>
  <c r="AJ100" i="18"/>
  <c r="CL106" i="18"/>
  <c r="CL105" i="18"/>
  <c r="CL92" i="18"/>
  <c r="CL91" i="18"/>
  <c r="CL90" i="18" s="1"/>
  <c r="CM89" i="18" s="1"/>
  <c r="CA100" i="18"/>
  <c r="CM177" i="18"/>
  <c r="CM175" i="18" s="1"/>
  <c r="CN174" i="18" s="1"/>
  <c r="CN176" i="18" s="1"/>
  <c r="CM184" i="18"/>
  <c r="CM183" i="18"/>
  <c r="CI241" i="18"/>
  <c r="CI240" i="18"/>
  <c r="CI231" i="18"/>
  <c r="CI233" i="18" s="1"/>
  <c r="CL118" i="18"/>
  <c r="AI114" i="18" s="1"/>
  <c r="CM84" i="18"/>
  <c r="AN79" i="18" s="1"/>
  <c r="CM85" i="18"/>
  <c r="CM106" i="18"/>
  <c r="CM105" i="18"/>
  <c r="AN100" i="18" s="1"/>
  <c r="CM48" i="18"/>
  <c r="AN43" i="18" s="1"/>
  <c r="AM43" i="18"/>
  <c r="CL70" i="18"/>
  <c r="AK65" i="18" s="1"/>
  <c r="AJ65" i="18"/>
  <c r="CM75" i="18"/>
  <c r="CM77" i="18" s="1"/>
  <c r="AN72" i="18" s="1"/>
  <c r="AI72" i="18"/>
  <c r="AI178" i="18"/>
  <c r="AJ171" i="18"/>
  <c r="CL71" i="18"/>
  <c r="CL111" i="18"/>
  <c r="CL99" i="18"/>
  <c r="CL98" i="18"/>
  <c r="AK93" i="18" s="1"/>
  <c r="CK277" i="18"/>
  <c r="CK276" i="18"/>
  <c r="CK275" i="18" s="1"/>
  <c r="CL274" i="18"/>
  <c r="AJ271" i="18" s="1"/>
  <c r="CL260" i="18"/>
  <c r="AJ257" i="18" s="1"/>
  <c r="CK262" i="18"/>
  <c r="CK261" i="18" s="1"/>
  <c r="CK263" i="18"/>
  <c r="CL246" i="18"/>
  <c r="AJ243" i="18" s="1"/>
  <c r="CK248" i="18"/>
  <c r="CK247" i="18" s="1"/>
  <c r="CK249" i="18"/>
  <c r="CJ34" i="18"/>
  <c r="CJ35" i="18"/>
  <c r="CL295" i="18"/>
  <c r="AJ292" i="18" s="1"/>
  <c r="CK298" i="18"/>
  <c r="CK297" i="18"/>
  <c r="CK296" i="18" s="1"/>
  <c r="CL40" i="18"/>
  <c r="CK290" i="18"/>
  <c r="CK289" i="18" s="1"/>
  <c r="CL288" i="18"/>
  <c r="AJ285" i="18" s="1"/>
  <c r="CK291" i="18"/>
  <c r="CK269" i="18"/>
  <c r="CK268" i="18" s="1"/>
  <c r="CL267" i="18"/>
  <c r="AJ264" i="18" s="1"/>
  <c r="CK270" i="18"/>
  <c r="CK283" i="18"/>
  <c r="CK282" i="18" s="1"/>
  <c r="CL281" i="18"/>
  <c r="AJ278" i="18" s="1"/>
  <c r="CK284" i="18"/>
  <c r="W65" i="18"/>
  <c r="W114" i="18"/>
  <c r="W93" i="18"/>
  <c r="W178" i="18"/>
  <c r="W100" i="18"/>
  <c r="W86" i="18"/>
  <c r="W171" i="18"/>
  <c r="W107" i="18"/>
  <c r="W79" i="18"/>
  <c r="X228" i="18"/>
  <c r="W72" i="18"/>
  <c r="X235" i="18"/>
  <c r="AE36" i="18"/>
  <c r="AH43" i="18"/>
  <c r="AA29" i="18"/>
  <c r="AE185" i="18"/>
  <c r="AG185" i="18"/>
  <c r="AC185" i="18"/>
  <c r="Y271" i="18"/>
  <c r="Y264" i="18"/>
  <c r="Y292" i="18"/>
  <c r="Y285" i="18"/>
  <c r="Y250" i="18"/>
  <c r="Y243" i="18"/>
  <c r="Y257" i="18"/>
  <c r="Y278" i="18"/>
  <c r="L25" i="17"/>
  <c r="C3" i="18"/>
  <c r="CM91" i="18" l="1"/>
  <c r="CM90" i="18" s="1"/>
  <c r="CN89" i="18" s="1"/>
  <c r="CM92" i="18"/>
  <c r="AK100" i="18"/>
  <c r="CL104" i="18"/>
  <c r="AV86" i="18"/>
  <c r="CN177" i="18"/>
  <c r="CN175" i="18" s="1"/>
  <c r="CO174" i="18" s="1"/>
  <c r="CO177" i="18" s="1"/>
  <c r="CM182" i="18"/>
  <c r="CN181" i="18" s="1"/>
  <c r="CI239" i="18"/>
  <c r="CJ238" i="18" s="1"/>
  <c r="CJ241" i="18" s="1"/>
  <c r="CI234" i="18"/>
  <c r="CI232" i="18" s="1"/>
  <c r="CJ231" i="18" s="1"/>
  <c r="CM117" i="18"/>
  <c r="AM114" i="18" s="1"/>
  <c r="CM83" i="18"/>
  <c r="CN82" i="18" s="1"/>
  <c r="AP79" i="18" s="1"/>
  <c r="CL69" i="18"/>
  <c r="AI65" i="18" s="1"/>
  <c r="CM104" i="18"/>
  <c r="CN103" i="18" s="1"/>
  <c r="CM78" i="18"/>
  <c r="CM76" i="18" s="1"/>
  <c r="AM72" i="18"/>
  <c r="AN178" i="18"/>
  <c r="AM178" i="18"/>
  <c r="CM47" i="18"/>
  <c r="CM39" i="18"/>
  <c r="CM41" i="18" s="1"/>
  <c r="AN36" i="18" s="1"/>
  <c r="AI36" i="18"/>
  <c r="AK171" i="18"/>
  <c r="CM110" i="18"/>
  <c r="CM112" i="18" s="1"/>
  <c r="AI107" i="18"/>
  <c r="CJ33" i="18"/>
  <c r="CK32" i="18" s="1"/>
  <c r="CK34" i="18" s="1"/>
  <c r="CL297" i="18"/>
  <c r="CM295" i="18"/>
  <c r="AM292" i="18" s="1"/>
  <c r="CL298" i="18"/>
  <c r="CM260" i="18"/>
  <c r="AM257" i="18" s="1"/>
  <c r="CL262" i="18"/>
  <c r="CL263" i="18"/>
  <c r="CL283" i="18"/>
  <c r="CM281" i="18"/>
  <c r="AM278" i="18" s="1"/>
  <c r="CL284" i="18"/>
  <c r="CL290" i="18"/>
  <c r="CL291" i="18"/>
  <c r="CM288" i="18"/>
  <c r="AM285" i="18" s="1"/>
  <c r="CL276" i="18"/>
  <c r="CL277" i="18"/>
  <c r="CM274" i="18"/>
  <c r="AM271" i="18" s="1"/>
  <c r="CL97" i="18"/>
  <c r="CL270" i="18"/>
  <c r="CL269" i="18"/>
  <c r="CM267" i="18"/>
  <c r="AM264" i="18" s="1"/>
  <c r="CL248" i="18"/>
  <c r="CL249" i="18"/>
  <c r="CM246" i="18"/>
  <c r="AM243" i="18" s="1"/>
  <c r="AA107" i="18"/>
  <c r="AA93" i="18"/>
  <c r="AA171" i="18"/>
  <c r="AA86" i="18"/>
  <c r="AA114" i="18"/>
  <c r="AA178" i="18"/>
  <c r="AA79" i="18"/>
  <c r="AA100" i="18"/>
  <c r="AA65" i="18"/>
  <c r="Y228" i="18"/>
  <c r="AA72" i="18"/>
  <c r="Y235" i="18"/>
  <c r="AF43" i="18"/>
  <c r="AC36" i="18"/>
  <c r="AB29" i="18"/>
  <c r="AH185" i="18"/>
  <c r="W285" i="18"/>
  <c r="W250" i="18"/>
  <c r="W271" i="18"/>
  <c r="W278" i="18"/>
  <c r="W264" i="18"/>
  <c r="W257" i="18"/>
  <c r="W243" i="18"/>
  <c r="W292" i="18"/>
  <c r="N25" i="17"/>
  <c r="F7" i="17"/>
  <c r="E5" i="19" s="1"/>
  <c r="B40" i="19"/>
  <c r="B42" i="19"/>
  <c r="B44" i="19"/>
  <c r="B46" i="19"/>
  <c r="B48" i="19"/>
  <c r="B38" i="19"/>
  <c r="E35" i="18"/>
  <c r="E37" i="18"/>
  <c r="E38" i="18"/>
  <c r="E39" i="18"/>
  <c r="E40" i="18"/>
  <c r="Q61" i="19"/>
  <c r="Q53" i="19"/>
  <c r="Q57" i="19"/>
  <c r="C4" i="18"/>
  <c r="D3" i="16"/>
  <c r="D4" i="16"/>
  <c r="B4" i="16"/>
  <c r="B3" i="16"/>
  <c r="D5" i="17"/>
  <c r="F5" i="17" s="1"/>
  <c r="H5" i="17" s="1"/>
  <c r="J5" i="17" s="1"/>
  <c r="L5" i="17" s="1"/>
  <c r="N5" i="17" s="1"/>
  <c r="P5" i="17" s="1"/>
  <c r="R5" i="17" s="1"/>
  <c r="T5" i="17" s="1"/>
  <c r="V5" i="17" s="1"/>
  <c r="X5" i="17" s="1"/>
  <c r="Z5" i="17" s="1"/>
  <c r="AB5" i="17" s="1"/>
  <c r="AD5" i="17" s="1"/>
  <c r="AF5" i="17" s="1"/>
  <c r="AH5" i="17" s="1"/>
  <c r="AJ5" i="17" s="1"/>
  <c r="AL5" i="17" s="1"/>
  <c r="AN5" i="17" s="1"/>
  <c r="AP5" i="17" s="1"/>
  <c r="D4" i="17"/>
  <c r="B5" i="17"/>
  <c r="B4" i="17"/>
  <c r="Q55" i="19"/>
  <c r="D19" i="16"/>
  <c r="Q59" i="19"/>
  <c r="CN91" i="18" l="1"/>
  <c r="CN90" i="18" s="1"/>
  <c r="CO89" i="18" s="1"/>
  <c r="CN92" i="18"/>
  <c r="AW86" i="18"/>
  <c r="CO176" i="18"/>
  <c r="CO175" i="18" s="1"/>
  <c r="CP174" i="18" s="1"/>
  <c r="CN184" i="18"/>
  <c r="CN183" i="18"/>
  <c r="CJ240" i="18"/>
  <c r="CJ239" i="18" s="1"/>
  <c r="CK238" i="18" s="1"/>
  <c r="CJ234" i="18"/>
  <c r="CJ233" i="18"/>
  <c r="CM120" i="18"/>
  <c r="CM119" i="18"/>
  <c r="AN114" i="18" s="1"/>
  <c r="CM68" i="18"/>
  <c r="AM65" i="18" s="1"/>
  <c r="AL79" i="18"/>
  <c r="AP100" i="18"/>
  <c r="CN106" i="18"/>
  <c r="CN105" i="18"/>
  <c r="AQ100" i="18" s="1"/>
  <c r="AL100" i="18"/>
  <c r="AL178" i="18"/>
  <c r="CN84" i="18"/>
  <c r="AQ79" i="18" s="1"/>
  <c r="CN85" i="18"/>
  <c r="AN107" i="18"/>
  <c r="CM42" i="18"/>
  <c r="CM40" i="18" s="1"/>
  <c r="AM36" i="18"/>
  <c r="CM113" i="18"/>
  <c r="CM111" i="18" s="1"/>
  <c r="AM107" i="18"/>
  <c r="CN46" i="18"/>
  <c r="AL43" i="18"/>
  <c r="CN75" i="18"/>
  <c r="AL72" i="18"/>
  <c r="CL268" i="18"/>
  <c r="AI264" i="18" s="1"/>
  <c r="AK264" i="18"/>
  <c r="CL247" i="18"/>
  <c r="AI243" i="18" s="1"/>
  <c r="AK243" i="18"/>
  <c r="CM96" i="18"/>
  <c r="AM93" i="18" s="1"/>
  <c r="AI93" i="18"/>
  <c r="CL296" i="18"/>
  <c r="AI292" i="18" s="1"/>
  <c r="AK292" i="18"/>
  <c r="CL282" i="18"/>
  <c r="AI278" i="18" s="1"/>
  <c r="AK278" i="18"/>
  <c r="CL289" i="18"/>
  <c r="AI285" i="18" s="1"/>
  <c r="AK285" i="18"/>
  <c r="CL275" i="18"/>
  <c r="AI271" i="18" s="1"/>
  <c r="AK271" i="18"/>
  <c r="AM171" i="18"/>
  <c r="AI171" i="18"/>
  <c r="CL261" i="18"/>
  <c r="AI257" i="18" s="1"/>
  <c r="AK257" i="18"/>
  <c r="CK35" i="18"/>
  <c r="CK33" i="18" s="1"/>
  <c r="CL32" i="18" s="1"/>
  <c r="AJ29" i="18" s="1"/>
  <c r="CM290" i="18"/>
  <c r="CM291" i="18"/>
  <c r="CN288" i="18"/>
  <c r="AP285" i="18" s="1"/>
  <c r="CM262" i="18"/>
  <c r="CM263" i="18"/>
  <c r="CN260" i="18"/>
  <c r="AP257" i="18" s="1"/>
  <c r="CN267" i="18"/>
  <c r="AP264" i="18" s="1"/>
  <c r="CM269" i="18"/>
  <c r="CM270" i="18"/>
  <c r="CN274" i="18"/>
  <c r="AP271" i="18" s="1"/>
  <c r="CM276" i="18"/>
  <c r="CM277" i="18"/>
  <c r="CM283" i="18"/>
  <c r="CN281" i="18"/>
  <c r="AP278" i="18" s="1"/>
  <c r="CM284" i="18"/>
  <c r="CN295" i="18"/>
  <c r="AP292" i="18" s="1"/>
  <c r="CM297" i="18"/>
  <c r="CM298" i="18"/>
  <c r="CM249" i="18"/>
  <c r="CN246" i="18"/>
  <c r="AP243" i="18" s="1"/>
  <c r="CM248" i="18"/>
  <c r="AB178" i="18"/>
  <c r="AB93" i="18"/>
  <c r="AB86" i="18"/>
  <c r="AB100" i="18"/>
  <c r="AB65" i="18"/>
  <c r="AB79" i="18"/>
  <c r="AB114" i="18"/>
  <c r="AB171" i="18"/>
  <c r="AB107" i="18"/>
  <c r="W228" i="18"/>
  <c r="AB72" i="18"/>
  <c r="W235" i="18"/>
  <c r="AG36" i="18"/>
  <c r="Z29" i="18"/>
  <c r="AF185" i="18"/>
  <c r="J24" i="17"/>
  <c r="T11" i="17"/>
  <c r="R11" i="17"/>
  <c r="H11" i="17"/>
  <c r="P25" i="17"/>
  <c r="H7" i="17"/>
  <c r="G5" i="19" s="1"/>
  <c r="D7" i="16"/>
  <c r="M28" i="18"/>
  <c r="Q51" i="19"/>
  <c r="Q62" i="19" s="1"/>
  <c r="P19" i="16"/>
  <c r="H14" i="17" s="1"/>
  <c r="T14" i="17" s="1"/>
  <c r="D7" i="17" s="1"/>
  <c r="C5" i="19" s="1"/>
  <c r="CO92" i="18" l="1"/>
  <c r="CO91" i="18"/>
  <c r="CO90" i="18" s="1"/>
  <c r="CP89" i="18" s="1"/>
  <c r="AU86" i="18"/>
  <c r="CQ89" i="18"/>
  <c r="CN182" i="18"/>
  <c r="CO181" i="18" s="1"/>
  <c r="CP177" i="18"/>
  <c r="CP176" i="18"/>
  <c r="CK240" i="18"/>
  <c r="CK241" i="18"/>
  <c r="CJ232" i="18"/>
  <c r="CK231" i="18" s="1"/>
  <c r="CM118" i="18"/>
  <c r="CN117" i="18" s="1"/>
  <c r="CN120" i="18" s="1"/>
  <c r="CN83" i="18"/>
  <c r="AO79" i="18" s="1"/>
  <c r="CM70" i="18"/>
  <c r="AN65" i="18" s="1"/>
  <c r="CM71" i="18"/>
  <c r="CN104" i="18"/>
  <c r="CO103" i="18" s="1"/>
  <c r="CO105" i="18" s="1"/>
  <c r="CM99" i="18"/>
  <c r="CM98" i="18"/>
  <c r="AN93" i="18" s="1"/>
  <c r="CN110" i="18"/>
  <c r="AL107" i="18"/>
  <c r="CN39" i="18"/>
  <c r="AP36" i="18" s="1"/>
  <c r="AL36" i="18"/>
  <c r="CM296" i="18"/>
  <c r="AL292" i="18" s="1"/>
  <c r="AN292" i="18"/>
  <c r="CM268" i="18"/>
  <c r="AL264" i="18" s="1"/>
  <c r="AN264" i="18"/>
  <c r="AP72" i="18"/>
  <c r="CN78" i="18"/>
  <c r="CN77" i="18"/>
  <c r="AP178" i="18"/>
  <c r="CM261" i="18"/>
  <c r="AL257" i="18" s="1"/>
  <c r="AN257" i="18"/>
  <c r="CM247" i="18"/>
  <c r="AL243" i="18" s="1"/>
  <c r="AN243" i="18"/>
  <c r="CM282" i="18"/>
  <c r="AL278" i="18" s="1"/>
  <c r="AN278" i="18"/>
  <c r="CM289" i="18"/>
  <c r="AL285" i="18" s="1"/>
  <c r="AN285" i="18"/>
  <c r="CN49" i="18"/>
  <c r="AP43" i="18"/>
  <c r="CN48" i="18"/>
  <c r="CM275" i="18"/>
  <c r="AL271" i="18" s="1"/>
  <c r="AN271" i="18"/>
  <c r="AN171" i="18"/>
  <c r="CL34" i="18"/>
  <c r="AK29" i="18" s="1"/>
  <c r="CL35" i="18"/>
  <c r="CN283" i="18"/>
  <c r="CO281" i="18"/>
  <c r="AS278" i="18" s="1"/>
  <c r="CN284" i="18"/>
  <c r="CO267" i="18"/>
  <c r="AS264" i="18" s="1"/>
  <c r="CN269" i="18"/>
  <c r="CN270" i="18"/>
  <c r="CO246" i="18"/>
  <c r="AS243" i="18" s="1"/>
  <c r="CN248" i="18"/>
  <c r="CN249" i="18"/>
  <c r="CN276" i="18"/>
  <c r="CN277" i="18"/>
  <c r="CO274" i="18"/>
  <c r="AS271" i="18" s="1"/>
  <c r="CO288" i="18"/>
  <c r="AS285" i="18" s="1"/>
  <c r="CN290" i="18"/>
  <c r="CN291" i="18"/>
  <c r="CO260" i="18"/>
  <c r="AS257" i="18" s="1"/>
  <c r="CN262" i="18"/>
  <c r="CN263" i="18"/>
  <c r="CO295" i="18"/>
  <c r="AS292" i="18" s="1"/>
  <c r="CN297" i="18"/>
  <c r="CN298" i="18"/>
  <c r="Z171" i="18"/>
  <c r="Z100" i="18"/>
  <c r="Z86" i="18"/>
  <c r="Z93" i="18"/>
  <c r="Z114" i="18"/>
  <c r="Z79" i="18"/>
  <c r="Z65" i="18"/>
  <c r="Z107" i="18"/>
  <c r="Z178" i="18"/>
  <c r="AA228" i="18"/>
  <c r="Z72" i="18"/>
  <c r="AA235" i="18"/>
  <c r="AH36" i="18"/>
  <c r="AD29" i="18"/>
  <c r="AB278" i="18"/>
  <c r="AA278" i="18"/>
  <c r="AA243" i="18"/>
  <c r="AB264" i="18"/>
  <c r="AA264" i="18"/>
  <c r="AA285" i="18"/>
  <c r="AA271" i="18"/>
  <c r="AA250" i="18"/>
  <c r="AB257" i="18"/>
  <c r="AA257" i="18"/>
  <c r="AA292" i="18"/>
  <c r="R25" i="17"/>
  <c r="J7" i="17"/>
  <c r="I5" i="19" s="1"/>
  <c r="C12" i="19"/>
  <c r="AS12" i="19" s="1"/>
  <c r="C21" i="19"/>
  <c r="C15" i="23" s="1"/>
  <c r="CG23" i="18"/>
  <c r="CP91" i="18" l="1"/>
  <c r="CP90" i="18" s="1"/>
  <c r="CP92" i="18"/>
  <c r="CG25" i="18"/>
  <c r="CQ91" i="18"/>
  <c r="CQ90" i="18" s="1"/>
  <c r="CR89" i="18" s="1"/>
  <c r="CQ92" i="18"/>
  <c r="CP175" i="18"/>
  <c r="CQ174" i="18" s="1"/>
  <c r="CO184" i="18"/>
  <c r="CO183" i="18"/>
  <c r="CK239" i="18"/>
  <c r="CL238" i="18" s="1"/>
  <c r="CL241" i="18" s="1"/>
  <c r="CK233" i="18"/>
  <c r="CK234" i="18"/>
  <c r="L7" i="17"/>
  <c r="K5" i="19" s="1"/>
  <c r="AS5" i="19" s="1"/>
  <c r="T25" i="17"/>
  <c r="CN119" i="18"/>
  <c r="AQ114" i="18" s="1"/>
  <c r="AP114" i="18"/>
  <c r="AL114" i="18"/>
  <c r="CM69" i="18"/>
  <c r="CN68" i="18" s="1"/>
  <c r="AP65" i="18" s="1"/>
  <c r="CM97" i="18"/>
  <c r="CN96" i="18" s="1"/>
  <c r="AP93" i="18" s="1"/>
  <c r="AO100" i="18"/>
  <c r="CO82" i="18"/>
  <c r="AS79" i="18" s="1"/>
  <c r="AQ178" i="18"/>
  <c r="CN41" i="18"/>
  <c r="AQ36" i="18" s="1"/>
  <c r="CN42" i="18"/>
  <c r="CN268" i="18"/>
  <c r="AO264" i="18" s="1"/>
  <c r="AQ264" i="18"/>
  <c r="CN47" i="18"/>
  <c r="AQ43" i="18"/>
  <c r="CN261" i="18"/>
  <c r="AO257" i="18" s="1"/>
  <c r="AQ257" i="18"/>
  <c r="CN247" i="18"/>
  <c r="AO243" i="18" s="1"/>
  <c r="AQ243" i="18"/>
  <c r="CN275" i="18"/>
  <c r="AO271" i="18" s="1"/>
  <c r="AQ271" i="18"/>
  <c r="CN296" i="18"/>
  <c r="AO292" i="18" s="1"/>
  <c r="AQ292" i="18"/>
  <c r="CN282" i="18"/>
  <c r="AO278" i="18" s="1"/>
  <c r="AQ278" i="18"/>
  <c r="AQ72" i="18"/>
  <c r="CN76" i="18"/>
  <c r="AT100" i="18"/>
  <c r="CN289" i="18"/>
  <c r="AO285" i="18" s="1"/>
  <c r="AQ285" i="18"/>
  <c r="CO106" i="18"/>
  <c r="CO104" i="18" s="1"/>
  <c r="AS100" i="18"/>
  <c r="AP107" i="18"/>
  <c r="CN112" i="18"/>
  <c r="CN113" i="18"/>
  <c r="CL33" i="18"/>
  <c r="CO291" i="18"/>
  <c r="CP288" i="18"/>
  <c r="AV285" i="18" s="1"/>
  <c r="CO290" i="18"/>
  <c r="CP274" i="18"/>
  <c r="AV271" i="18" s="1"/>
  <c r="CO277" i="18"/>
  <c r="CO276" i="18"/>
  <c r="CO263" i="18"/>
  <c r="CO262" i="18"/>
  <c r="CP260" i="18"/>
  <c r="AV257" i="18" s="1"/>
  <c r="CO249" i="18"/>
  <c r="CO248" i="18"/>
  <c r="CP246" i="18"/>
  <c r="AV243" i="18" s="1"/>
  <c r="CP295" i="18"/>
  <c r="AV292" i="18" s="1"/>
  <c r="CO298" i="18"/>
  <c r="CO297" i="18"/>
  <c r="CO270" i="18"/>
  <c r="CP267" i="18"/>
  <c r="AV264" i="18" s="1"/>
  <c r="CO269" i="18"/>
  <c r="CO284" i="18"/>
  <c r="CO283" i="18"/>
  <c r="CP281" i="18"/>
  <c r="AV278" i="18" s="1"/>
  <c r="AD65" i="18"/>
  <c r="AD86" i="18"/>
  <c r="AD93" i="18"/>
  <c r="AD79" i="18"/>
  <c r="AD100" i="18"/>
  <c r="AD107" i="18"/>
  <c r="AD178" i="18"/>
  <c r="AD114" i="18"/>
  <c r="AD171" i="18"/>
  <c r="Z278" i="18"/>
  <c r="AB228" i="18"/>
  <c r="AE72" i="18"/>
  <c r="AD72" i="18"/>
  <c r="AB235" i="18"/>
  <c r="AF36" i="18"/>
  <c r="AE29" i="18"/>
  <c r="Z264" i="18"/>
  <c r="Z243" i="18"/>
  <c r="AB243" i="18"/>
  <c r="Z271" i="18"/>
  <c r="AB271" i="18"/>
  <c r="Z257" i="18"/>
  <c r="AB250" i="18"/>
  <c r="Z285" i="18"/>
  <c r="AB285" i="18"/>
  <c r="Z292" i="18"/>
  <c r="AB292" i="18"/>
  <c r="CG24" i="18"/>
  <c r="CH23" i="18" s="1"/>
  <c r="CG27" i="18" l="1"/>
  <c r="CG11" i="18"/>
  <c r="CG28" i="18"/>
  <c r="CR92" i="18"/>
  <c r="CR91" i="18"/>
  <c r="CR90" i="18" s="1"/>
  <c r="CS89" i="18" s="1"/>
  <c r="CO182" i="18"/>
  <c r="CP181" i="18" s="1"/>
  <c r="CQ177" i="18"/>
  <c r="CQ176" i="18"/>
  <c r="AJ235" i="18"/>
  <c r="CL240" i="18"/>
  <c r="CL239" i="18" s="1"/>
  <c r="AI235" i="18" s="1"/>
  <c r="CK232" i="18"/>
  <c r="CL231" i="18" s="1"/>
  <c r="CL233" i="18" s="1"/>
  <c r="V25" i="17"/>
  <c r="N7" i="17"/>
  <c r="O5" i="19" s="1"/>
  <c r="AL65" i="18"/>
  <c r="CN118" i="18"/>
  <c r="CO117" i="18" s="1"/>
  <c r="CO120" i="18" s="1"/>
  <c r="AL93" i="18"/>
  <c r="CO84" i="18"/>
  <c r="CO85" i="18"/>
  <c r="CN71" i="18"/>
  <c r="CN70" i="18"/>
  <c r="CN40" i="18"/>
  <c r="CO39" i="18" s="1"/>
  <c r="CO42" i="18" s="1"/>
  <c r="CN98" i="18"/>
  <c r="AQ93" i="18" s="1"/>
  <c r="CN99" i="18"/>
  <c r="CP103" i="18"/>
  <c r="AR100" i="18"/>
  <c r="CO261" i="18"/>
  <c r="AR257" i="18" s="1"/>
  <c r="AT257" i="18"/>
  <c r="AP171" i="18"/>
  <c r="AL171" i="18"/>
  <c r="CO296" i="18"/>
  <c r="AR292" i="18" s="1"/>
  <c r="AT292" i="18"/>
  <c r="AQ107" i="18"/>
  <c r="CN111" i="18"/>
  <c r="CO75" i="18"/>
  <c r="AO72" i="18"/>
  <c r="CO275" i="18"/>
  <c r="AR271" i="18" s="1"/>
  <c r="AT271" i="18"/>
  <c r="CO268" i="18"/>
  <c r="AR264" i="18" s="1"/>
  <c r="AT264" i="18"/>
  <c r="CO247" i="18"/>
  <c r="AR243" i="18" s="1"/>
  <c r="AT243" i="18"/>
  <c r="CO46" i="18"/>
  <c r="AO43" i="18"/>
  <c r="CO282" i="18"/>
  <c r="AR278" i="18" s="1"/>
  <c r="AT278" i="18"/>
  <c r="CO289" i="18"/>
  <c r="AR285" i="18" s="1"/>
  <c r="AT285" i="18"/>
  <c r="CM32" i="18"/>
  <c r="CM35" i="18" s="1"/>
  <c r="AI29" i="18"/>
  <c r="CP284" i="18"/>
  <c r="CP283" i="18"/>
  <c r="CQ281" i="18"/>
  <c r="AY278" i="18" s="1"/>
  <c r="CQ267" i="18"/>
  <c r="AY264" i="18" s="1"/>
  <c r="CP270" i="18"/>
  <c r="CP269" i="18"/>
  <c r="CP298" i="18"/>
  <c r="CP297" i="18"/>
  <c r="CQ295" i="18"/>
  <c r="AY292" i="18" s="1"/>
  <c r="CQ246" i="18"/>
  <c r="AY243" i="18" s="1"/>
  <c r="CP249" i="18"/>
  <c r="CP248" i="18"/>
  <c r="CP290" i="18"/>
  <c r="CQ288" i="18"/>
  <c r="AY285" i="18" s="1"/>
  <c r="CP291" i="18"/>
  <c r="CP262" i="18"/>
  <c r="CQ260" i="18"/>
  <c r="AY257" i="18" s="1"/>
  <c r="CP263" i="18"/>
  <c r="CP277" i="18"/>
  <c r="CP276" i="18"/>
  <c r="CQ274" i="18"/>
  <c r="AY271" i="18" s="1"/>
  <c r="CH24" i="18"/>
  <c r="CI23" i="18" s="1"/>
  <c r="CI24" i="18" s="1"/>
  <c r="CJ23" i="18" s="1"/>
  <c r="AE79" i="18"/>
  <c r="AE107" i="18"/>
  <c r="AE114" i="18"/>
  <c r="AE178" i="18"/>
  <c r="AE93" i="18"/>
  <c r="AE65" i="18"/>
  <c r="AE86" i="18"/>
  <c r="AE171" i="18"/>
  <c r="AE100" i="18"/>
  <c r="Z228" i="18"/>
  <c r="AC72" i="18"/>
  <c r="Z235" i="18"/>
  <c r="AC29" i="18"/>
  <c r="AE264" i="18"/>
  <c r="AD243" i="18"/>
  <c r="AD285" i="18"/>
  <c r="AD271" i="18"/>
  <c r="AD278" i="18"/>
  <c r="AD250" i="18"/>
  <c r="Z250" i="18"/>
  <c r="AE278" i="18"/>
  <c r="CM238" i="18" l="1"/>
  <c r="V22" i="18"/>
  <c r="CG13" i="18"/>
  <c r="CS92" i="18"/>
  <c r="CS91" i="18"/>
  <c r="CS90" i="18" s="1"/>
  <c r="CT89" i="18" s="1"/>
  <c r="CQ175" i="18"/>
  <c r="CR174" i="18" s="1"/>
  <c r="CP183" i="18"/>
  <c r="CP184" i="18"/>
  <c r="AM235" i="18"/>
  <c r="CM241" i="18"/>
  <c r="CM240" i="18"/>
  <c r="CM239" i="18" s="1"/>
  <c r="AL235" i="18" s="1"/>
  <c r="AK235" i="18"/>
  <c r="AJ228" i="18"/>
  <c r="CL234" i="18"/>
  <c r="AK228" i="18"/>
  <c r="CL232" i="18"/>
  <c r="AI228" i="18" s="1"/>
  <c r="X25" i="17"/>
  <c r="P7" i="17"/>
  <c r="Q5" i="19" s="1"/>
  <c r="AS114" i="18"/>
  <c r="AO178" i="18"/>
  <c r="AO114" i="18"/>
  <c r="CO119" i="18"/>
  <c r="AT114" i="18" s="1"/>
  <c r="CN97" i="18"/>
  <c r="CO96" i="18" s="1"/>
  <c r="AS93" i="18" s="1"/>
  <c r="AT79" i="18"/>
  <c r="CO83" i="18"/>
  <c r="AO36" i="18"/>
  <c r="AQ65" i="18"/>
  <c r="CN69" i="18"/>
  <c r="AQ171" i="18"/>
  <c r="CP275" i="18"/>
  <c r="AU271" i="18" s="1"/>
  <c r="AW271" i="18"/>
  <c r="CO41" i="18"/>
  <c r="AT36" i="18" s="1"/>
  <c r="AS36" i="18"/>
  <c r="CP296" i="18"/>
  <c r="AU292" i="18" s="1"/>
  <c r="AW292" i="18"/>
  <c r="CP282" i="18"/>
  <c r="AU278" i="18" s="1"/>
  <c r="AW278" i="18"/>
  <c r="CP261" i="18"/>
  <c r="AU257" i="18" s="1"/>
  <c r="AW257" i="18"/>
  <c r="CP289" i="18"/>
  <c r="AU285" i="18" s="1"/>
  <c r="AW285" i="18"/>
  <c r="CM34" i="18"/>
  <c r="AN29" i="18" s="1"/>
  <c r="AM29" i="18"/>
  <c r="AS43" i="18"/>
  <c r="CO48" i="18"/>
  <c r="CO49" i="18"/>
  <c r="CP268" i="18"/>
  <c r="AU264" i="18" s="1"/>
  <c r="AW264" i="18"/>
  <c r="AS178" i="18"/>
  <c r="AS72" i="18"/>
  <c r="CO77" i="18"/>
  <c r="CO78" i="18"/>
  <c r="CP247" i="18"/>
  <c r="AU243" i="18" s="1"/>
  <c r="AW243" i="18"/>
  <c r="CO110" i="18"/>
  <c r="AO107" i="18"/>
  <c r="AV100" i="18"/>
  <c r="CP106" i="18"/>
  <c r="CP105" i="18"/>
  <c r="CQ263" i="18"/>
  <c r="CQ262" i="18"/>
  <c r="CR260" i="18"/>
  <c r="BB257" i="18" s="1"/>
  <c r="CQ270" i="18"/>
  <c r="CQ269" i="18"/>
  <c r="CR267" i="18"/>
  <c r="BB264" i="18" s="1"/>
  <c r="CQ291" i="18"/>
  <c r="CQ290" i="18"/>
  <c r="CR288" i="18"/>
  <c r="BB285" i="18" s="1"/>
  <c r="CR246" i="18"/>
  <c r="BB243" i="18" s="1"/>
  <c r="CQ249" i="18"/>
  <c r="CQ248" i="18"/>
  <c r="CQ284" i="18"/>
  <c r="CQ283" i="18"/>
  <c r="CR281" i="18"/>
  <c r="BB278" i="18" s="1"/>
  <c r="CQ277" i="18"/>
  <c r="CQ276" i="18"/>
  <c r="CR274" i="18"/>
  <c r="BB271" i="18" s="1"/>
  <c r="CR295" i="18"/>
  <c r="BB292" i="18" s="1"/>
  <c r="CQ298" i="18"/>
  <c r="CQ297" i="18"/>
  <c r="AC171" i="18"/>
  <c r="AC178" i="18"/>
  <c r="AC114" i="18"/>
  <c r="AC86" i="18"/>
  <c r="AC65" i="18"/>
  <c r="AC107" i="18"/>
  <c r="AC93" i="18"/>
  <c r="AC100" i="18"/>
  <c r="AC79" i="18"/>
  <c r="AD228" i="18"/>
  <c r="AD235" i="18"/>
  <c r="AG29" i="18"/>
  <c r="AD264" i="18"/>
  <c r="AC264" i="18"/>
  <c r="AE243" i="18"/>
  <c r="AE285" i="18"/>
  <c r="AC292" i="18"/>
  <c r="AD292" i="18"/>
  <c r="AE271" i="18"/>
  <c r="AC278" i="18"/>
  <c r="AD257" i="18"/>
  <c r="AE250" i="18"/>
  <c r="CJ24" i="18"/>
  <c r="CK23" i="18" s="1"/>
  <c r="CT91" i="18" l="1"/>
  <c r="CT90" i="18" s="1"/>
  <c r="CU89" i="18" s="1"/>
  <c r="CT92" i="18"/>
  <c r="CM231" i="18"/>
  <c r="CM233" i="18" s="1"/>
  <c r="CM232" i="18" s="1"/>
  <c r="CN238" i="18"/>
  <c r="AP235" i="18" s="1"/>
  <c r="CP182" i="18"/>
  <c r="CQ181" i="18" s="1"/>
  <c r="AM228" i="18"/>
  <c r="CR176" i="18"/>
  <c r="CR177" i="18"/>
  <c r="AN235" i="18"/>
  <c r="AN228" i="18"/>
  <c r="Z25" i="17"/>
  <c r="R7" i="17"/>
  <c r="S5" i="19" s="1"/>
  <c r="CO118" i="18"/>
  <c r="AR114" i="18" s="1"/>
  <c r="AO93" i="18"/>
  <c r="CP82" i="18"/>
  <c r="AR79" i="18"/>
  <c r="CO68" i="18"/>
  <c r="AO65" i="18"/>
  <c r="CO98" i="18"/>
  <c r="AT93" i="18" s="1"/>
  <c r="CQ289" i="18"/>
  <c r="AX285" i="18" s="1"/>
  <c r="AZ285" i="18"/>
  <c r="CQ261" i="18"/>
  <c r="AX257" i="18" s="1"/>
  <c r="AZ257" i="18"/>
  <c r="CQ282" i="18"/>
  <c r="AX278" i="18" s="1"/>
  <c r="AZ278" i="18"/>
  <c r="CQ296" i="18"/>
  <c r="AX292" i="18" s="1"/>
  <c r="AZ292" i="18"/>
  <c r="CO99" i="18"/>
  <c r="CQ247" i="18"/>
  <c r="AX243" i="18" s="1"/>
  <c r="AZ243" i="18"/>
  <c r="CQ268" i="18"/>
  <c r="AX264" i="18" s="1"/>
  <c r="AZ264" i="18"/>
  <c r="CQ275" i="18"/>
  <c r="AX271" i="18" s="1"/>
  <c r="AZ271" i="18"/>
  <c r="AW100" i="18"/>
  <c r="CP104" i="18"/>
  <c r="AT72" i="18"/>
  <c r="CO76" i="18"/>
  <c r="CO40" i="18"/>
  <c r="AT178" i="18"/>
  <c r="CM33" i="18"/>
  <c r="CO113" i="18"/>
  <c r="AS107" i="18"/>
  <c r="CO112" i="18"/>
  <c r="AT43" i="18"/>
  <c r="CO47" i="18"/>
  <c r="CR270" i="18"/>
  <c r="CS267" i="18"/>
  <c r="BE264" i="18" s="1"/>
  <c r="CR269" i="18"/>
  <c r="CR249" i="18"/>
  <c r="CR248" i="18"/>
  <c r="CS246" i="18"/>
  <c r="BE243" i="18" s="1"/>
  <c r="CR298" i="18"/>
  <c r="CR297" i="18"/>
  <c r="CS295" i="18"/>
  <c r="BE292" i="18" s="1"/>
  <c r="CS288" i="18"/>
  <c r="BE285" i="18" s="1"/>
  <c r="CR291" i="18"/>
  <c r="CR290" i="18"/>
  <c r="CR277" i="18"/>
  <c r="CR276" i="18"/>
  <c r="CS274" i="18"/>
  <c r="BE271" i="18" s="1"/>
  <c r="CR284" i="18"/>
  <c r="CS281" i="18"/>
  <c r="BE278" i="18" s="1"/>
  <c r="CR283" i="18"/>
  <c r="CR263" i="18"/>
  <c r="CR262" i="18"/>
  <c r="CS260" i="18"/>
  <c r="BE257" i="18" s="1"/>
  <c r="AG93" i="18"/>
  <c r="AG114" i="18"/>
  <c r="AG86" i="18"/>
  <c r="AG107" i="18"/>
  <c r="AG178" i="18"/>
  <c r="AG100" i="18"/>
  <c r="AG79" i="18"/>
  <c r="AH65" i="18"/>
  <c r="AG65" i="18"/>
  <c r="AH171" i="18"/>
  <c r="AG171" i="18"/>
  <c r="AE228" i="18"/>
  <c r="AG72" i="18"/>
  <c r="AE235" i="18"/>
  <c r="AH29" i="18"/>
  <c r="AE292" i="18"/>
  <c r="AC243" i="18"/>
  <c r="AC285" i="18"/>
  <c r="AH264" i="18"/>
  <c r="AG278" i="18"/>
  <c r="AC271" i="18"/>
  <c r="AC250" i="18"/>
  <c r="AE257" i="18"/>
  <c r="CK24" i="18"/>
  <c r="CL23" i="18" s="1"/>
  <c r="CM234" i="18" l="1"/>
  <c r="AU100" i="18"/>
  <c r="CQ103" i="18"/>
  <c r="CU92" i="18"/>
  <c r="CU91" i="18"/>
  <c r="CU90" i="18" s="1"/>
  <c r="CV89" i="18" s="1"/>
  <c r="CN240" i="18"/>
  <c r="CN241" i="18"/>
  <c r="CN231" i="18"/>
  <c r="CR175" i="18"/>
  <c r="CS174" i="18" s="1"/>
  <c r="CQ184" i="18"/>
  <c r="CQ183" i="18"/>
  <c r="AL228" i="18"/>
  <c r="AB25" i="17"/>
  <c r="T7" i="17"/>
  <c r="U5" i="19" s="1"/>
  <c r="CP117" i="18"/>
  <c r="CP84" i="18"/>
  <c r="AW79" i="18" s="1"/>
  <c r="CP85" i="18"/>
  <c r="AV79" i="18"/>
  <c r="CO97" i="18"/>
  <c r="CP96" i="18" s="1"/>
  <c r="AS65" i="18"/>
  <c r="CO71" i="18"/>
  <c r="CO70" i="18"/>
  <c r="AO171" i="18"/>
  <c r="CR275" i="18"/>
  <c r="BA271" i="18" s="1"/>
  <c r="BC271" i="18"/>
  <c r="CR247" i="18"/>
  <c r="BA243" i="18" s="1"/>
  <c r="BC243" i="18"/>
  <c r="CR261" i="18"/>
  <c r="BA257" i="18" s="1"/>
  <c r="BC257" i="18"/>
  <c r="CR289" i="18"/>
  <c r="BA285" i="18" s="1"/>
  <c r="BC285" i="18"/>
  <c r="CR282" i="18"/>
  <c r="BA278" i="18" s="1"/>
  <c r="BC278" i="18"/>
  <c r="CR268" i="18"/>
  <c r="BA264" i="18" s="1"/>
  <c r="BC264" i="18"/>
  <c r="CR296" i="18"/>
  <c r="BA292" i="18" s="1"/>
  <c r="BC292" i="18"/>
  <c r="CP75" i="18"/>
  <c r="AR72" i="18"/>
  <c r="CO111" i="18"/>
  <c r="AT107" i="18"/>
  <c r="CN32" i="18"/>
  <c r="AL29" i="18"/>
  <c r="AR178" i="18"/>
  <c r="CP46" i="18"/>
  <c r="AR43" i="18"/>
  <c r="CP39" i="18"/>
  <c r="AR36" i="18"/>
  <c r="CT288" i="18"/>
  <c r="BH285" i="18" s="1"/>
  <c r="CS290" i="18"/>
  <c r="CS291" i="18"/>
  <c r="CS269" i="18"/>
  <c r="CS270" i="18"/>
  <c r="CT267" i="18"/>
  <c r="BH264" i="18" s="1"/>
  <c r="CT295" i="18"/>
  <c r="BH292" i="18" s="1"/>
  <c r="CS298" i="18"/>
  <c r="CS297" i="18"/>
  <c r="CT281" i="18"/>
  <c r="BH278" i="18" s="1"/>
  <c r="CS284" i="18"/>
  <c r="CS283" i="18"/>
  <c r="CT274" i="18"/>
  <c r="BH271" i="18" s="1"/>
  <c r="CS276" i="18"/>
  <c r="CS277" i="18"/>
  <c r="CS248" i="18"/>
  <c r="CS249" i="18"/>
  <c r="CT246" i="18"/>
  <c r="BH243" i="18" s="1"/>
  <c r="CT260" i="18"/>
  <c r="BH257" i="18" s="1"/>
  <c r="CS262" i="18"/>
  <c r="CS263" i="18"/>
  <c r="AH107" i="18"/>
  <c r="AH114" i="18"/>
  <c r="AH100" i="18"/>
  <c r="AH178" i="18"/>
  <c r="AH86" i="18"/>
  <c r="AH79" i="18"/>
  <c r="AH93" i="18"/>
  <c r="AH243" i="18"/>
  <c r="AC228" i="18"/>
  <c r="AF72" i="18"/>
  <c r="AH72" i="18"/>
  <c r="AC235" i="18"/>
  <c r="AF29" i="18"/>
  <c r="AH285" i="18"/>
  <c r="AG250" i="18"/>
  <c r="AF264" i="18"/>
  <c r="AG264" i="18"/>
  <c r="AF292" i="18"/>
  <c r="AH271" i="18"/>
  <c r="AH278" i="18"/>
  <c r="AG292" i="18"/>
  <c r="AC257" i="18"/>
  <c r="AG257" i="18"/>
  <c r="CL24" i="18"/>
  <c r="CM23" i="18" s="1"/>
  <c r="CV91" i="18" l="1"/>
  <c r="CV90" i="18" s="1"/>
  <c r="CW89" i="18" s="1"/>
  <c r="CV92" i="18"/>
  <c r="CP119" i="18"/>
  <c r="AV93" i="18"/>
  <c r="CQ106" i="18"/>
  <c r="CQ105" i="18"/>
  <c r="CQ104" i="18" s="1"/>
  <c r="CR103" i="18" s="1"/>
  <c r="CN239" i="18"/>
  <c r="AQ235" i="18"/>
  <c r="CQ182" i="18"/>
  <c r="CR181" i="18" s="1"/>
  <c r="CS177" i="18"/>
  <c r="CS176" i="18"/>
  <c r="AV114" i="18"/>
  <c r="AP228" i="18"/>
  <c r="CN233" i="18"/>
  <c r="CN234" i="18"/>
  <c r="AD25" i="17"/>
  <c r="V7" i="17"/>
  <c r="W5" i="19" s="1"/>
  <c r="CP120" i="18"/>
  <c r="AR93" i="18"/>
  <c r="CP83" i="18"/>
  <c r="CQ82" i="18" s="1"/>
  <c r="AT65" i="18"/>
  <c r="CO69" i="18"/>
  <c r="AS171" i="18"/>
  <c r="CP99" i="18"/>
  <c r="CP98" i="18"/>
  <c r="AW93" i="18" s="1"/>
  <c r="CS247" i="18"/>
  <c r="BD243" i="18" s="1"/>
  <c r="BF243" i="18"/>
  <c r="CS289" i="18"/>
  <c r="BD285" i="18" s="1"/>
  <c r="BF285" i="18"/>
  <c r="CS275" i="18"/>
  <c r="BD271" i="18" s="1"/>
  <c r="BF271" i="18"/>
  <c r="CS261" i="18"/>
  <c r="BD257" i="18" s="1"/>
  <c r="BF257" i="18"/>
  <c r="CS282" i="18"/>
  <c r="BD278" i="18" s="1"/>
  <c r="BF278" i="18"/>
  <c r="CS296" i="18"/>
  <c r="BD292" i="18" s="1"/>
  <c r="BF292" i="18"/>
  <c r="CS268" i="18"/>
  <c r="BD264" i="18" s="1"/>
  <c r="BF264" i="18"/>
  <c r="AV36" i="18"/>
  <c r="CP42" i="18"/>
  <c r="CP41" i="18"/>
  <c r="CP110" i="18"/>
  <c r="AR107" i="18"/>
  <c r="AV43" i="18"/>
  <c r="CP49" i="18"/>
  <c r="CP48" i="18"/>
  <c r="AP29" i="18"/>
  <c r="CN35" i="18"/>
  <c r="CN34" i="18"/>
  <c r="AW178" i="18"/>
  <c r="AV178" i="18"/>
  <c r="AV72" i="18"/>
  <c r="CP77" i="18"/>
  <c r="CP78" i="18"/>
  <c r="AW114" i="18"/>
  <c r="CT270" i="18"/>
  <c r="CT269" i="18"/>
  <c r="CU267" i="18"/>
  <c r="BK264" i="18" s="1"/>
  <c r="CT283" i="18"/>
  <c r="CT284" i="18"/>
  <c r="CU281" i="18"/>
  <c r="BK278" i="18" s="1"/>
  <c r="CU288" i="18"/>
  <c r="BK285" i="18" s="1"/>
  <c r="CT290" i="18"/>
  <c r="CT291" i="18"/>
  <c r="CU260" i="18"/>
  <c r="BK257" i="18" s="1"/>
  <c r="CT262" i="18"/>
  <c r="CT263" i="18"/>
  <c r="CT298" i="18"/>
  <c r="CU295" i="18"/>
  <c r="BK292" i="18" s="1"/>
  <c r="CT297" i="18"/>
  <c r="CU274" i="18"/>
  <c r="BK271" i="18" s="1"/>
  <c r="CT277" i="18"/>
  <c r="CT276" i="18"/>
  <c r="CU246" i="18"/>
  <c r="BK243" i="18" s="1"/>
  <c r="CT248" i="18"/>
  <c r="CT249" i="18"/>
  <c r="AG243" i="18"/>
  <c r="AF65" i="18"/>
  <c r="AF93" i="18"/>
  <c r="AF100" i="18"/>
  <c r="AF86" i="18"/>
  <c r="AF107" i="18"/>
  <c r="AF79" i="18"/>
  <c r="AF171" i="18"/>
  <c r="AF178" i="18"/>
  <c r="AF114" i="18"/>
  <c r="AG228" i="18"/>
  <c r="AG235" i="18"/>
  <c r="AF285" i="18"/>
  <c r="AG285" i="18"/>
  <c r="AH250" i="18"/>
  <c r="AH292" i="18"/>
  <c r="AF271" i="18"/>
  <c r="AG271" i="18"/>
  <c r="AF278" i="18"/>
  <c r="AF243" i="18"/>
  <c r="AH257" i="18"/>
  <c r="CM24" i="18"/>
  <c r="CN23" i="18" s="1"/>
  <c r="CP118" i="18" l="1"/>
  <c r="AU114" i="18" s="1"/>
  <c r="CR105" i="18"/>
  <c r="CR104" i="18" s="1"/>
  <c r="CS103" i="18" s="1"/>
  <c r="CR106" i="18"/>
  <c r="CW91" i="18"/>
  <c r="CW90" i="18" s="1"/>
  <c r="CX89" i="18" s="1"/>
  <c r="CW92" i="18"/>
  <c r="AO235" i="18"/>
  <c r="CO238" i="18"/>
  <c r="AT235" i="18"/>
  <c r="CS175" i="18"/>
  <c r="CT174" i="18" s="1"/>
  <c r="CR184" i="18"/>
  <c r="CR183" i="18"/>
  <c r="AQ228" i="18"/>
  <c r="CN232" i="18"/>
  <c r="CO231" i="18" s="1"/>
  <c r="AF25" i="17"/>
  <c r="X7" i="17"/>
  <c r="Y5" i="19" s="1"/>
  <c r="AU79" i="18"/>
  <c r="AY79" i="18"/>
  <c r="CQ85" i="18"/>
  <c r="CQ84" i="18"/>
  <c r="CP97" i="18"/>
  <c r="CP68" i="18"/>
  <c r="AR65" i="18"/>
  <c r="AT171" i="18"/>
  <c r="CT289" i="18"/>
  <c r="BG285" i="18" s="1"/>
  <c r="BI285" i="18"/>
  <c r="CT296" i="18"/>
  <c r="BG292" i="18" s="1"/>
  <c r="BI292" i="18"/>
  <c r="AY178" i="18"/>
  <c r="CT247" i="18"/>
  <c r="BG243" i="18" s="1"/>
  <c r="BI243" i="18"/>
  <c r="CT282" i="18"/>
  <c r="BG278" i="18" s="1"/>
  <c r="BI278" i="18"/>
  <c r="CT261" i="18"/>
  <c r="BG257" i="18" s="1"/>
  <c r="BI257" i="18"/>
  <c r="CT275" i="18"/>
  <c r="BG271" i="18" s="1"/>
  <c r="BI271" i="18"/>
  <c r="CT268" i="18"/>
  <c r="BG264" i="18" s="1"/>
  <c r="BI264" i="18"/>
  <c r="CP112" i="18"/>
  <c r="AW107" i="18" s="1"/>
  <c r="AV107" i="18"/>
  <c r="CP113" i="18"/>
  <c r="AQ29" i="18"/>
  <c r="CN33" i="18"/>
  <c r="AW36" i="18"/>
  <c r="CP40" i="18"/>
  <c r="AW72" i="18"/>
  <c r="CP76" i="18"/>
  <c r="AW43" i="18"/>
  <c r="CP47" i="18"/>
  <c r="CU283" i="18"/>
  <c r="CU284" i="18"/>
  <c r="CV281" i="18"/>
  <c r="BN278" i="18" s="1"/>
  <c r="CU248" i="18"/>
  <c r="CU249" i="18"/>
  <c r="CV246" i="18"/>
  <c r="BN243" i="18" s="1"/>
  <c r="CV260" i="18"/>
  <c r="BN257" i="18" s="1"/>
  <c r="CU262" i="18"/>
  <c r="CU263" i="18"/>
  <c r="CV288" i="18"/>
  <c r="BN285" i="18" s="1"/>
  <c r="CU290" i="18"/>
  <c r="CU291" i="18"/>
  <c r="CV274" i="18"/>
  <c r="BN271" i="18" s="1"/>
  <c r="CU276" i="18"/>
  <c r="CU277" i="18"/>
  <c r="CU297" i="18"/>
  <c r="CV295" i="18"/>
  <c r="BN292" i="18" s="1"/>
  <c r="CU298" i="18"/>
  <c r="CV267" i="18"/>
  <c r="BN264" i="18" s="1"/>
  <c r="CU269" i="18"/>
  <c r="CU270" i="18"/>
  <c r="AH228" i="18"/>
  <c r="AH235" i="18"/>
  <c r="AF257" i="18"/>
  <c r="CN24" i="18"/>
  <c r="CO23" i="18" s="1"/>
  <c r="CQ117" i="18" l="1"/>
  <c r="CQ120" i="18" s="1"/>
  <c r="AU93" i="18"/>
  <c r="CQ96" i="18"/>
  <c r="CX91" i="18"/>
  <c r="CX90" i="18" s="1"/>
  <c r="CY89" i="18" s="1"/>
  <c r="CX92" i="18"/>
  <c r="CS105" i="18"/>
  <c r="CS104" i="18" s="1"/>
  <c r="CT103" i="18" s="1"/>
  <c r="CS106" i="18"/>
  <c r="AS235" i="18"/>
  <c r="CO240" i="18"/>
  <c r="CO239" i="18" s="1"/>
  <c r="AR235" i="18" s="1"/>
  <c r="CO241" i="18"/>
  <c r="AW235" i="18"/>
  <c r="CR182" i="18"/>
  <c r="CS181" i="18" s="1"/>
  <c r="CT176" i="18"/>
  <c r="CT177" i="18"/>
  <c r="AO228" i="18"/>
  <c r="AH25" i="17"/>
  <c r="Z7" i="17"/>
  <c r="AA5" i="19" s="1"/>
  <c r="AZ79" i="18"/>
  <c r="CQ83" i="18"/>
  <c r="CP70" i="18"/>
  <c r="AV65" i="18"/>
  <c r="CP71" i="18"/>
  <c r="CP111" i="18"/>
  <c r="CQ110" i="18" s="1"/>
  <c r="AY107" i="18" s="1"/>
  <c r="AU178" i="18"/>
  <c r="AR171" i="18"/>
  <c r="CU275" i="18"/>
  <c r="BJ271" i="18" s="1"/>
  <c r="BL271" i="18"/>
  <c r="CU268" i="18"/>
  <c r="BJ264" i="18" s="1"/>
  <c r="BL264" i="18"/>
  <c r="CU247" i="18"/>
  <c r="BJ243" i="18" s="1"/>
  <c r="BL243" i="18"/>
  <c r="CU289" i="18"/>
  <c r="BJ285" i="18" s="1"/>
  <c r="BL285" i="18"/>
  <c r="CU282" i="18"/>
  <c r="BJ278" i="18" s="1"/>
  <c r="BL278" i="18"/>
  <c r="CU296" i="18"/>
  <c r="BJ292" i="18" s="1"/>
  <c r="BL292" i="18"/>
  <c r="CU261" i="18"/>
  <c r="BJ257" i="18" s="1"/>
  <c r="BL257" i="18"/>
  <c r="CO32" i="18"/>
  <c r="AO29" i="18"/>
  <c r="CQ75" i="18"/>
  <c r="AY72" i="18" s="1"/>
  <c r="AU72" i="18"/>
  <c r="CQ39" i="18"/>
  <c r="AY36" i="18" s="1"/>
  <c r="AU36" i="18"/>
  <c r="CQ46" i="18"/>
  <c r="AY43" i="18" s="1"/>
  <c r="AU43" i="18"/>
  <c r="AZ178" i="18"/>
  <c r="CV269" i="18"/>
  <c r="CV270" i="18"/>
  <c r="CW267" i="18"/>
  <c r="BQ264" i="18" s="1"/>
  <c r="CW288" i="18"/>
  <c r="BQ285" i="18" s="1"/>
  <c r="CV290" i="18"/>
  <c r="CV291" i="18"/>
  <c r="CW260" i="18"/>
  <c r="BQ257" i="18" s="1"/>
  <c r="CV262" i="18"/>
  <c r="CV263" i="18"/>
  <c r="CW295" i="18"/>
  <c r="BQ292" i="18" s="1"/>
  <c r="CV297" i="18"/>
  <c r="CV298" i="18"/>
  <c r="CV283" i="18"/>
  <c r="CW281" i="18"/>
  <c r="BQ278" i="18" s="1"/>
  <c r="CV284" i="18"/>
  <c r="CW246" i="18"/>
  <c r="BQ243" i="18" s="1"/>
  <c r="CV248" i="18"/>
  <c r="CV249" i="18"/>
  <c r="CV276" i="18"/>
  <c r="CV277" i="18"/>
  <c r="CW274" i="18"/>
  <c r="BQ271" i="18" s="1"/>
  <c r="AF228" i="18"/>
  <c r="AF235" i="18"/>
  <c r="AF250" i="18"/>
  <c r="CO24" i="18"/>
  <c r="CP23" i="18" s="1"/>
  <c r="CQ119" i="18" l="1"/>
  <c r="CQ118" i="18" s="1"/>
  <c r="CR117" i="18" s="1"/>
  <c r="CR120" i="18" s="1"/>
  <c r="CT106" i="18"/>
  <c r="CT105" i="18"/>
  <c r="CT104" i="18" s="1"/>
  <c r="CU103" i="18" s="1"/>
  <c r="CY92" i="18"/>
  <c r="CY91" i="18"/>
  <c r="CY90" i="18" s="1"/>
  <c r="CZ89" i="18" s="1"/>
  <c r="CQ98" i="18"/>
  <c r="CQ97" i="18" s="1"/>
  <c r="CR96" i="18" s="1"/>
  <c r="CQ99" i="18"/>
  <c r="CP238" i="18"/>
  <c r="CT175" i="18"/>
  <c r="CU174" i="18" s="1"/>
  <c r="CS184" i="18"/>
  <c r="CS183" i="18"/>
  <c r="AS228" i="18"/>
  <c r="CO234" i="18"/>
  <c r="CO233" i="18"/>
  <c r="AJ25" i="17"/>
  <c r="AB7" i="17"/>
  <c r="AC5" i="19" s="1"/>
  <c r="AU107" i="18"/>
  <c r="CR82" i="18"/>
  <c r="AX79" i="18"/>
  <c r="AW65" i="18"/>
  <c r="CP69" i="18"/>
  <c r="AV171" i="18"/>
  <c r="CV289" i="18"/>
  <c r="BM285" i="18" s="1"/>
  <c r="BO285" i="18"/>
  <c r="CV296" i="18"/>
  <c r="BM292" i="18" s="1"/>
  <c r="BO292" i="18"/>
  <c r="CV261" i="18"/>
  <c r="BM257" i="18" s="1"/>
  <c r="BO257" i="18"/>
  <c r="CV275" i="18"/>
  <c r="BM271" i="18" s="1"/>
  <c r="BO271" i="18"/>
  <c r="CV282" i="18"/>
  <c r="BM278" i="18" s="1"/>
  <c r="BO278" i="18"/>
  <c r="CV247" i="18"/>
  <c r="BM243" i="18" s="1"/>
  <c r="BO243" i="18"/>
  <c r="CV268" i="18"/>
  <c r="BM264" i="18" s="1"/>
  <c r="BO264" i="18"/>
  <c r="CQ48" i="18"/>
  <c r="CQ49" i="18"/>
  <c r="CQ41" i="18"/>
  <c r="AZ36" i="18" s="1"/>
  <c r="CQ42" i="18"/>
  <c r="CQ77" i="18"/>
  <c r="AZ72" i="18" s="1"/>
  <c r="CQ78" i="18"/>
  <c r="CO35" i="18"/>
  <c r="AS29" i="18"/>
  <c r="CO34" i="18"/>
  <c r="CQ113" i="18"/>
  <c r="CQ112" i="18"/>
  <c r="CW263" i="18"/>
  <c r="CW262" i="18"/>
  <c r="CX260" i="18"/>
  <c r="BT257" i="18" s="1"/>
  <c r="CW284" i="18"/>
  <c r="CW283" i="18"/>
  <c r="CX281" i="18"/>
  <c r="BT278" i="18" s="1"/>
  <c r="CX288" i="18"/>
  <c r="BT285" i="18" s="1"/>
  <c r="CW291" i="18"/>
  <c r="CW290" i="18"/>
  <c r="CX246" i="18"/>
  <c r="BT243" i="18" s="1"/>
  <c r="CW249" i="18"/>
  <c r="CW248" i="18"/>
  <c r="CW270" i="18"/>
  <c r="CW269" i="18"/>
  <c r="CX267" i="18"/>
  <c r="BT264" i="18" s="1"/>
  <c r="CW297" i="18"/>
  <c r="CW298" i="18"/>
  <c r="CX295" i="18"/>
  <c r="BT292" i="18" s="1"/>
  <c r="CW277" i="18"/>
  <c r="CX274" i="18"/>
  <c r="BT271" i="18" s="1"/>
  <c r="CW276" i="18"/>
  <c r="CP24" i="18"/>
  <c r="CQ23" i="18" s="1"/>
  <c r="CR119" i="18" l="1"/>
  <c r="CR118" i="18" s="1"/>
  <c r="CS117" i="18" s="1"/>
  <c r="CS119" i="18" s="1"/>
  <c r="CS118" i="18" s="1"/>
  <c r="CT117" i="18" s="1"/>
  <c r="CR98" i="18"/>
  <c r="CR97" i="18" s="1"/>
  <c r="CS96" i="18" s="1"/>
  <c r="CR99" i="18"/>
  <c r="CZ91" i="18"/>
  <c r="CZ90" i="18" s="1"/>
  <c r="CZ92" i="18"/>
  <c r="CU105" i="18"/>
  <c r="CU104" i="18" s="1"/>
  <c r="CV103" i="18" s="1"/>
  <c r="CU106" i="18"/>
  <c r="AV235" i="18"/>
  <c r="CP240" i="18"/>
  <c r="CP239" i="18" s="1"/>
  <c r="AU235" i="18" s="1"/>
  <c r="CP241" i="18"/>
  <c r="AZ235" i="18"/>
  <c r="CS182" i="18"/>
  <c r="CT181" i="18" s="1"/>
  <c r="CU176" i="18"/>
  <c r="CU177" i="18"/>
  <c r="AT228" i="18"/>
  <c r="CO232" i="18"/>
  <c r="CP231" i="18" s="1"/>
  <c r="AL25" i="17"/>
  <c r="AD7" i="17"/>
  <c r="AE5" i="19" s="1"/>
  <c r="BB79" i="18"/>
  <c r="CR85" i="18"/>
  <c r="CR84" i="18"/>
  <c r="CQ68" i="18"/>
  <c r="AU65" i="18"/>
  <c r="AW171" i="18"/>
  <c r="CW268" i="18"/>
  <c r="BP264" i="18" s="1"/>
  <c r="BR264" i="18"/>
  <c r="CW296" i="18"/>
  <c r="BP292" i="18" s="1"/>
  <c r="BR292" i="18"/>
  <c r="CW282" i="18"/>
  <c r="BP278" i="18" s="1"/>
  <c r="BR278" i="18"/>
  <c r="CW275" i="18"/>
  <c r="BP271" i="18" s="1"/>
  <c r="BR271" i="18"/>
  <c r="CW247" i="18"/>
  <c r="BP243" i="18" s="1"/>
  <c r="BR243" i="18"/>
  <c r="CW261" i="18"/>
  <c r="BP257" i="18" s="1"/>
  <c r="BR257" i="18"/>
  <c r="CW289" i="18"/>
  <c r="BP285" i="18" s="1"/>
  <c r="BR285" i="18"/>
  <c r="CQ111" i="18"/>
  <c r="AZ107" i="18"/>
  <c r="AX178" i="18"/>
  <c r="CQ47" i="18"/>
  <c r="AZ43" i="18"/>
  <c r="CQ76" i="18"/>
  <c r="CO33" i="18"/>
  <c r="AT29" i="18"/>
  <c r="CQ40" i="18"/>
  <c r="CY267" i="18"/>
  <c r="BW264" i="18" s="1"/>
  <c r="CX270" i="18"/>
  <c r="CX269" i="18"/>
  <c r="CX249" i="18"/>
  <c r="CX248" i="18"/>
  <c r="CY246" i="18"/>
  <c r="BW243" i="18" s="1"/>
  <c r="CY274" i="18"/>
  <c r="BW271" i="18" s="1"/>
  <c r="CX277" i="18"/>
  <c r="CX276" i="18"/>
  <c r="CX284" i="18"/>
  <c r="CX283" i="18"/>
  <c r="CY281" i="18"/>
  <c r="BW278" i="18" s="1"/>
  <c r="CX291" i="18"/>
  <c r="CX290" i="18"/>
  <c r="CY288" i="18"/>
  <c r="BW285" i="18" s="1"/>
  <c r="CX298" i="18"/>
  <c r="CX297" i="18"/>
  <c r="CY295" i="18"/>
  <c r="BW292" i="18" s="1"/>
  <c r="CX263" i="18"/>
  <c r="CX262" i="18"/>
  <c r="CY260" i="18"/>
  <c r="BW257" i="18" s="1"/>
  <c r="CQ24" i="18"/>
  <c r="CR23" i="18" s="1"/>
  <c r="CQ238" i="18" l="1"/>
  <c r="CQ241" i="18" s="1"/>
  <c r="CS120" i="18"/>
  <c r="CV106" i="18"/>
  <c r="CV105" i="18"/>
  <c r="CV104" i="18" s="1"/>
  <c r="CW103" i="18" s="1"/>
  <c r="CT119" i="18"/>
  <c r="CT118" i="18" s="1"/>
  <c r="CU117" i="18" s="1"/>
  <c r="CT120" i="18"/>
  <c r="CS99" i="18"/>
  <c r="CS98" i="18"/>
  <c r="CS97" i="18" s="1"/>
  <c r="CT96" i="18" s="1"/>
  <c r="AY235" i="18"/>
  <c r="BC235" i="18"/>
  <c r="CU175" i="18"/>
  <c r="CV174" i="18" s="1"/>
  <c r="CV176" i="18" s="1"/>
  <c r="CT183" i="18"/>
  <c r="CT184" i="18"/>
  <c r="AR228" i="18"/>
  <c r="AN25" i="17"/>
  <c r="AH7" i="17" s="1"/>
  <c r="AI5" i="19" s="1"/>
  <c r="AF7" i="17"/>
  <c r="AG5" i="19" s="1"/>
  <c r="CR83" i="18"/>
  <c r="BC79" i="18"/>
  <c r="AY65" i="18"/>
  <c r="CQ71" i="18"/>
  <c r="CQ70" i="18"/>
  <c r="AU171" i="18"/>
  <c r="CX289" i="18"/>
  <c r="BS285" i="18" s="1"/>
  <c r="BU285" i="18"/>
  <c r="CX261" i="18"/>
  <c r="BS257" i="18" s="1"/>
  <c r="BU257" i="18"/>
  <c r="CX296" i="18"/>
  <c r="BS292" i="18" s="1"/>
  <c r="BU292" i="18"/>
  <c r="CX275" i="18"/>
  <c r="BS271" i="18" s="1"/>
  <c r="BU271" i="18"/>
  <c r="CX247" i="18"/>
  <c r="BS243" i="18" s="1"/>
  <c r="BU243" i="18"/>
  <c r="CX282" i="18"/>
  <c r="BS278" i="18" s="1"/>
  <c r="BU278" i="18"/>
  <c r="CX268" i="18"/>
  <c r="BS264" i="18" s="1"/>
  <c r="BU264" i="18"/>
  <c r="BC178" i="18"/>
  <c r="BB178" i="18"/>
  <c r="CR39" i="18"/>
  <c r="BB36" i="18" s="1"/>
  <c r="AX36" i="18"/>
  <c r="CR46" i="18"/>
  <c r="BB43" i="18" s="1"/>
  <c r="AX43" i="18"/>
  <c r="CR75" i="18"/>
  <c r="CR77" i="18" s="1"/>
  <c r="BC72" i="18" s="1"/>
  <c r="AX72" i="18"/>
  <c r="CR110" i="18"/>
  <c r="BB107" i="18" s="1"/>
  <c r="AX107" i="18"/>
  <c r="CP32" i="18"/>
  <c r="AR29" i="18"/>
  <c r="CY291" i="18"/>
  <c r="CY290" i="18"/>
  <c r="CZ288" i="18"/>
  <c r="BZ285" i="18" s="1"/>
  <c r="CY277" i="18"/>
  <c r="CY276" i="18"/>
  <c r="CZ274" i="18"/>
  <c r="BZ271" i="18" s="1"/>
  <c r="CY284" i="18"/>
  <c r="CY283" i="18"/>
  <c r="CZ281" i="18"/>
  <c r="BZ278" i="18" s="1"/>
  <c r="CY249" i="18"/>
  <c r="CY248" i="18"/>
  <c r="CZ246" i="18"/>
  <c r="BZ243" i="18" s="1"/>
  <c r="CY263" i="18"/>
  <c r="CY262" i="18"/>
  <c r="CZ260" i="18"/>
  <c r="BZ257" i="18" s="1"/>
  <c r="CY298" i="18"/>
  <c r="CY297" i="18"/>
  <c r="CZ295" i="18"/>
  <c r="BZ292" i="18" s="1"/>
  <c r="CY270" i="18"/>
  <c r="CY269" i="18"/>
  <c r="CZ267" i="18"/>
  <c r="BZ264" i="18" s="1"/>
  <c r="CR24" i="18"/>
  <c r="CS23" i="18" s="1"/>
  <c r="CQ240" i="18" l="1"/>
  <c r="CQ239" i="18" s="1"/>
  <c r="CT98" i="18"/>
  <c r="CT97" i="18" s="1"/>
  <c r="CU96" i="18" s="1"/>
  <c r="CT99" i="18"/>
  <c r="CU119" i="18"/>
  <c r="CU118" i="18" s="1"/>
  <c r="CV117" i="18" s="1"/>
  <c r="CU120" i="18"/>
  <c r="CW106" i="18"/>
  <c r="CW105" i="18"/>
  <c r="CW104" i="18" s="1"/>
  <c r="CX103" i="18"/>
  <c r="BB235" i="18"/>
  <c r="BF235" i="18"/>
  <c r="CV177" i="18"/>
  <c r="CV175" i="18" s="1"/>
  <c r="CW174" i="18" s="1"/>
  <c r="CW176" i="18" s="1"/>
  <c r="CT182" i="18"/>
  <c r="CU181" i="18" s="1"/>
  <c r="AV228" i="18"/>
  <c r="CP233" i="18"/>
  <c r="CP234" i="18"/>
  <c r="AP25" i="17"/>
  <c r="CS82" i="18"/>
  <c r="BA79" i="18"/>
  <c r="CQ69" i="18"/>
  <c r="AZ65" i="18"/>
  <c r="AY171" i="18"/>
  <c r="CY289" i="18"/>
  <c r="BV285" i="18" s="1"/>
  <c r="BX285" i="18"/>
  <c r="CY282" i="18"/>
  <c r="BV278" i="18" s="1"/>
  <c r="BX278" i="18"/>
  <c r="CR42" i="18"/>
  <c r="BE178" i="18"/>
  <c r="CR41" i="18"/>
  <c r="BC36" i="18" s="1"/>
  <c r="CY261" i="18"/>
  <c r="BV257" i="18" s="1"/>
  <c r="BX257" i="18"/>
  <c r="CY275" i="18"/>
  <c r="BV271" i="18" s="1"/>
  <c r="BX271" i="18"/>
  <c r="CY296" i="18"/>
  <c r="BV292" i="18" s="1"/>
  <c r="BX292" i="18"/>
  <c r="CY268" i="18"/>
  <c r="BV264" i="18" s="1"/>
  <c r="BX264" i="18"/>
  <c r="CY247" i="18"/>
  <c r="BV243" i="18" s="1"/>
  <c r="BX243" i="18"/>
  <c r="CR78" i="18"/>
  <c r="CR76" i="18" s="1"/>
  <c r="BB72" i="18"/>
  <c r="CR49" i="18"/>
  <c r="CR48" i="18"/>
  <c r="BC43" i="18" s="1"/>
  <c r="CR112" i="18"/>
  <c r="BC107" i="18" s="1"/>
  <c r="CR113" i="18"/>
  <c r="CP35" i="18"/>
  <c r="AV29" i="18"/>
  <c r="CP34" i="18"/>
  <c r="CZ284" i="18"/>
  <c r="CZ283" i="18"/>
  <c r="CZ263" i="18"/>
  <c r="CZ262" i="18"/>
  <c r="CZ277" i="18"/>
  <c r="CZ276" i="18"/>
  <c r="CZ298" i="18"/>
  <c r="CZ297" i="18"/>
  <c r="CZ270" i="18"/>
  <c r="CZ269" i="18"/>
  <c r="CZ291" i="18"/>
  <c r="CZ290" i="18"/>
  <c r="CZ249" i="18"/>
  <c r="CZ248" i="18"/>
  <c r="CS24" i="18"/>
  <c r="CT23" i="18" s="1"/>
  <c r="AX235" i="18" l="1"/>
  <c r="CR238" i="18"/>
  <c r="CX105" i="18"/>
  <c r="CX104" i="18" s="1"/>
  <c r="CY103" i="18" s="1"/>
  <c r="CX106" i="18"/>
  <c r="CV119" i="18"/>
  <c r="CV118" i="18" s="1"/>
  <c r="CW117" i="18" s="1"/>
  <c r="CV120" i="18"/>
  <c r="CU98" i="18"/>
  <c r="CU97" i="18" s="1"/>
  <c r="CV96" i="18" s="1"/>
  <c r="CU99" i="18"/>
  <c r="BE235" i="18"/>
  <c r="BI235" i="18"/>
  <c r="CW177" i="18"/>
  <c r="CW175" i="18" s="1"/>
  <c r="CX174" i="18" s="1"/>
  <c r="CU184" i="18"/>
  <c r="CU183" i="18"/>
  <c r="AW228" i="18"/>
  <c r="CP232" i="18"/>
  <c r="CQ231" i="18" s="1"/>
  <c r="AR25" i="17"/>
  <c r="AJ7" i="17"/>
  <c r="AK5" i="19" s="1"/>
  <c r="BA178" i="18"/>
  <c r="BE79" i="18"/>
  <c r="CS84" i="18"/>
  <c r="CS85" i="18"/>
  <c r="CR68" i="18"/>
  <c r="AX65" i="18"/>
  <c r="BF178" i="18"/>
  <c r="AZ171" i="18"/>
  <c r="CZ247" i="18"/>
  <c r="BY243" i="18" s="1"/>
  <c r="CA243" i="18"/>
  <c r="CZ275" i="18"/>
  <c r="BY271" i="18" s="1"/>
  <c r="CA271" i="18"/>
  <c r="CR40" i="18"/>
  <c r="CS39" i="18" s="1"/>
  <c r="CZ289" i="18"/>
  <c r="BY285" i="18" s="1"/>
  <c r="CA285" i="18"/>
  <c r="CZ261" i="18"/>
  <c r="BY257" i="18" s="1"/>
  <c r="CA257" i="18"/>
  <c r="CZ268" i="18"/>
  <c r="BY264" i="18" s="1"/>
  <c r="CA264" i="18"/>
  <c r="CZ282" i="18"/>
  <c r="BY278" i="18" s="1"/>
  <c r="CA278" i="18"/>
  <c r="CZ296" i="18"/>
  <c r="BY292" i="18" s="1"/>
  <c r="CA292" i="18"/>
  <c r="CS75" i="18"/>
  <c r="BA72" i="18"/>
  <c r="CR111" i="18"/>
  <c r="CR47" i="18"/>
  <c r="CP33" i="18"/>
  <c r="AW29" i="18"/>
  <c r="CT24" i="18"/>
  <c r="CU23" i="18" s="1"/>
  <c r="CR241" i="18" l="1"/>
  <c r="CR240" i="18"/>
  <c r="CR239" i="18" s="1"/>
  <c r="BA235" i="18" s="1"/>
  <c r="CV99" i="18"/>
  <c r="CV98" i="18"/>
  <c r="CV97" i="18" s="1"/>
  <c r="CW96" i="18" s="1"/>
  <c r="BQ114" i="18"/>
  <c r="CW120" i="18"/>
  <c r="CW119" i="18"/>
  <c r="BW100" i="18"/>
  <c r="CY105" i="18"/>
  <c r="CY106" i="18"/>
  <c r="BH235" i="18"/>
  <c r="BL235" i="18"/>
  <c r="CX177" i="18"/>
  <c r="CX176" i="18"/>
  <c r="CU182" i="18"/>
  <c r="CV181" i="18" s="1"/>
  <c r="AU228" i="18"/>
  <c r="AT25" i="17"/>
  <c r="AL7" i="17"/>
  <c r="AM5" i="19" s="1"/>
  <c r="CS83" i="18"/>
  <c r="BF79" i="18"/>
  <c r="BA36" i="18"/>
  <c r="BB65" i="18"/>
  <c r="CR70" i="18"/>
  <c r="CR71" i="18"/>
  <c r="AX171" i="18"/>
  <c r="BE72" i="18"/>
  <c r="CS77" i="18"/>
  <c r="BF72" i="18" s="1"/>
  <c r="CS78" i="18"/>
  <c r="BE36" i="18"/>
  <c r="CS41" i="18"/>
  <c r="CS42" i="18"/>
  <c r="CS46" i="18"/>
  <c r="BE43" i="18" s="1"/>
  <c r="BA43" i="18"/>
  <c r="CS110" i="18"/>
  <c r="BE107" i="18" s="1"/>
  <c r="BA107" i="18"/>
  <c r="CQ32" i="18"/>
  <c r="AY29" i="18" s="1"/>
  <c r="AU29" i="18"/>
  <c r="CU24" i="18"/>
  <c r="CV23" i="18" s="1"/>
  <c r="CS238" i="18" l="1"/>
  <c r="CS241" i="18" s="1"/>
  <c r="BR114" i="18"/>
  <c r="CW118" i="18"/>
  <c r="CX117" i="18" s="1"/>
  <c r="BX100" i="18"/>
  <c r="CY104" i="18"/>
  <c r="CZ103" i="18" s="1"/>
  <c r="CW99" i="18"/>
  <c r="CW98" i="18"/>
  <c r="CW97" i="18" s="1"/>
  <c r="CX96" i="18"/>
  <c r="BK235" i="18"/>
  <c r="CX175" i="18"/>
  <c r="CY174" i="18" s="1"/>
  <c r="CY177" i="18" s="1"/>
  <c r="CV183" i="18"/>
  <c r="CV184" i="18"/>
  <c r="AY228" i="18"/>
  <c r="CQ233" i="18"/>
  <c r="CQ234" i="18"/>
  <c r="AV25" i="17"/>
  <c r="AP7" i="17" s="1"/>
  <c r="AQ5" i="19" s="1"/>
  <c r="AN7" i="17"/>
  <c r="AO5" i="19" s="1"/>
  <c r="BD178" i="18"/>
  <c r="CT82" i="18"/>
  <c r="BD79" i="18"/>
  <c r="CS76" i="18"/>
  <c r="CT75" i="18" s="1"/>
  <c r="BC65" i="18"/>
  <c r="CR69" i="18"/>
  <c r="BB171" i="18"/>
  <c r="CS112" i="18"/>
  <c r="BF107" i="18" s="1"/>
  <c r="CS113" i="18"/>
  <c r="CS49" i="18"/>
  <c r="BF36" i="18"/>
  <c r="CS40" i="18"/>
  <c r="CS48" i="18"/>
  <c r="BF43" i="18" s="1"/>
  <c r="BH178" i="18"/>
  <c r="CQ35" i="18"/>
  <c r="CQ34" i="18"/>
  <c r="AZ29" i="18" s="1"/>
  <c r="CV24" i="18"/>
  <c r="CW23" i="18" s="1"/>
  <c r="CS240" i="18" l="1"/>
  <c r="CS239" i="18" s="1"/>
  <c r="BD235" i="18"/>
  <c r="CT238" i="18"/>
  <c r="BT93" i="18"/>
  <c r="CX98" i="18"/>
  <c r="CX99" i="18"/>
  <c r="CZ105" i="18"/>
  <c r="CZ104" i="18" s="1"/>
  <c r="BY100" i="18" s="1"/>
  <c r="CZ106" i="18"/>
  <c r="CX120" i="18"/>
  <c r="CX119" i="18"/>
  <c r="BJ235" i="18"/>
  <c r="BO235" i="18"/>
  <c r="AU5" i="19"/>
  <c r="CY176" i="18"/>
  <c r="CY175" i="18" s="1"/>
  <c r="CZ174" i="18" s="1"/>
  <c r="CV182" i="18"/>
  <c r="CW181" i="18" s="1"/>
  <c r="AZ228" i="18"/>
  <c r="CQ232" i="18"/>
  <c r="CR231" i="18" s="1"/>
  <c r="BD72" i="18"/>
  <c r="BH79" i="18"/>
  <c r="CT85" i="18"/>
  <c r="CT84" i="18"/>
  <c r="CS111" i="18"/>
  <c r="CT110" i="18" s="1"/>
  <c r="BH107" i="18" s="1"/>
  <c r="CS68" i="18"/>
  <c r="BA65" i="18"/>
  <c r="BC171" i="18"/>
  <c r="BH72" i="18"/>
  <c r="CT77" i="18"/>
  <c r="CT78" i="18"/>
  <c r="CT39" i="18"/>
  <c r="BD36" i="18"/>
  <c r="CS47" i="18"/>
  <c r="BI178" i="18"/>
  <c r="CQ33" i="18"/>
  <c r="CW24" i="18"/>
  <c r="CX23" i="18" s="1"/>
  <c r="CT241" i="18" l="1"/>
  <c r="CT240" i="18"/>
  <c r="CT239" i="18" s="1"/>
  <c r="BG235" i="18" s="1"/>
  <c r="BU114" i="18"/>
  <c r="CX118" i="18"/>
  <c r="CY117" i="18" s="1"/>
  <c r="BU93" i="18"/>
  <c r="CX97" i="18"/>
  <c r="CY96" i="18" s="1"/>
  <c r="BN235" i="18"/>
  <c r="BR235" i="18"/>
  <c r="CZ177" i="18"/>
  <c r="CZ176" i="18"/>
  <c r="CW184" i="18"/>
  <c r="CW183" i="18"/>
  <c r="AX228" i="18"/>
  <c r="BD107" i="18"/>
  <c r="BI79" i="18"/>
  <c r="CT83" i="18"/>
  <c r="BE65" i="18"/>
  <c r="CS71" i="18"/>
  <c r="CS70" i="18"/>
  <c r="BF65" i="18" s="1"/>
  <c r="BA171" i="18"/>
  <c r="CT112" i="18"/>
  <c r="BI107" i="18" s="1"/>
  <c r="CT113" i="18"/>
  <c r="BI72" i="18"/>
  <c r="CT76" i="18"/>
  <c r="BG178" i="18"/>
  <c r="CT46" i="18"/>
  <c r="BD43" i="18"/>
  <c r="BH36" i="18"/>
  <c r="CT42" i="18"/>
  <c r="CT41" i="18"/>
  <c r="CR32" i="18"/>
  <c r="AX29" i="18"/>
  <c r="CX24" i="18"/>
  <c r="CY23" i="18" s="1"/>
  <c r="CU238" i="18" l="1"/>
  <c r="CU241" i="18" s="1"/>
  <c r="BW93" i="18"/>
  <c r="CY98" i="18"/>
  <c r="CY99" i="18"/>
  <c r="CY120" i="18"/>
  <c r="CY119" i="18"/>
  <c r="BQ235" i="18"/>
  <c r="BU235" i="18"/>
  <c r="CW182" i="18"/>
  <c r="CX181" i="18" s="1"/>
  <c r="CX184" i="18" s="1"/>
  <c r="CZ175" i="18"/>
  <c r="CR233" i="18"/>
  <c r="BC228" i="18" s="1"/>
  <c r="CR234" i="18"/>
  <c r="BB228" i="18"/>
  <c r="CU82" i="18"/>
  <c r="BG79" i="18"/>
  <c r="CT111" i="18"/>
  <c r="CU110" i="18" s="1"/>
  <c r="BK107" i="18" s="1"/>
  <c r="CS69" i="18"/>
  <c r="BD65" i="18" s="1"/>
  <c r="BE171" i="18"/>
  <c r="BH43" i="18"/>
  <c r="CT48" i="18"/>
  <c r="BI43" i="18" s="1"/>
  <c r="CT49" i="18"/>
  <c r="BI36" i="18"/>
  <c r="CT40" i="18"/>
  <c r="BK178" i="18"/>
  <c r="CR35" i="18"/>
  <c r="BB29" i="18"/>
  <c r="CU75" i="18"/>
  <c r="BG72" i="18"/>
  <c r="CR34" i="18"/>
  <c r="BC29" i="18" s="1"/>
  <c r="CY24" i="18"/>
  <c r="CZ23" i="18" s="1"/>
  <c r="CU240" i="18" l="1"/>
  <c r="CU239" i="18" s="1"/>
  <c r="CV238" i="18" s="1"/>
  <c r="CV240" i="18" s="1"/>
  <c r="CV239" i="18" s="1"/>
  <c r="BM235" i="18" s="1"/>
  <c r="BX114" i="18"/>
  <c r="CY118" i="18"/>
  <c r="CZ117" i="18" s="1"/>
  <c r="BX93" i="18"/>
  <c r="CY97" i="18"/>
  <c r="CZ96" i="18" s="1"/>
  <c r="CX183" i="18"/>
  <c r="CX182" i="18" s="1"/>
  <c r="CY181" i="18" s="1"/>
  <c r="CR232" i="18"/>
  <c r="BG107" i="18"/>
  <c r="CT68" i="18"/>
  <c r="CT70" i="18" s="1"/>
  <c r="CU85" i="18"/>
  <c r="BK79" i="18"/>
  <c r="CU84" i="18"/>
  <c r="BF171" i="18"/>
  <c r="CU113" i="18"/>
  <c r="CU112" i="18"/>
  <c r="BL107" i="18" s="1"/>
  <c r="CT47" i="18"/>
  <c r="CU46" i="18" s="1"/>
  <c r="CU39" i="18"/>
  <c r="BG36" i="18"/>
  <c r="CR33" i="18"/>
  <c r="BK72" i="18"/>
  <c r="CU77" i="18"/>
  <c r="CU78" i="18"/>
  <c r="BL178" i="18"/>
  <c r="CZ24" i="18"/>
  <c r="CV241" i="18" l="1"/>
  <c r="CW238" i="18"/>
  <c r="CW241" i="18" s="1"/>
  <c r="BZ93" i="18"/>
  <c r="CZ98" i="18"/>
  <c r="CZ99" i="18"/>
  <c r="CZ119" i="18"/>
  <c r="CZ118" i="18" s="1"/>
  <c r="BY114" i="18" s="1"/>
  <c r="CZ120" i="18"/>
  <c r="BT235" i="18"/>
  <c r="BX235" i="18"/>
  <c r="BA228" i="18"/>
  <c r="CS231" i="18"/>
  <c r="BE228" i="18" s="1"/>
  <c r="CY184" i="18"/>
  <c r="CY183" i="18"/>
  <c r="BG43" i="18"/>
  <c r="BH65" i="18"/>
  <c r="CT71" i="18"/>
  <c r="CT69" i="18" s="1"/>
  <c r="CU83" i="18"/>
  <c r="BL79" i="18"/>
  <c r="BI65" i="18"/>
  <c r="BD171" i="18"/>
  <c r="CU111" i="18"/>
  <c r="BN178" i="18"/>
  <c r="BJ178" i="18"/>
  <c r="BL72" i="18"/>
  <c r="CU76" i="18"/>
  <c r="BK43" i="18"/>
  <c r="CU49" i="18"/>
  <c r="CU48" i="18"/>
  <c r="BL43" i="18" s="1"/>
  <c r="CS32" i="18"/>
  <c r="BA29" i="18"/>
  <c r="BK36" i="18"/>
  <c r="CU41" i="18"/>
  <c r="CU42" i="18"/>
  <c r="CG14" i="18"/>
  <c r="CG26" i="18"/>
  <c r="CH25" i="18" s="1"/>
  <c r="CW240" i="18" l="1"/>
  <c r="CW239" i="18" s="1"/>
  <c r="CX238" i="18" s="1"/>
  <c r="BP235" i="18"/>
  <c r="CA93" i="18"/>
  <c r="CZ97" i="18"/>
  <c r="BY93" i="18" s="1"/>
  <c r="BW235" i="18"/>
  <c r="CS234" i="18"/>
  <c r="CS233" i="18"/>
  <c r="CY182" i="18"/>
  <c r="CZ181" i="18" s="1"/>
  <c r="CZ184" i="18" s="1"/>
  <c r="CV82" i="18"/>
  <c r="BJ79" i="18"/>
  <c r="CU68" i="18"/>
  <c r="BG65" i="18"/>
  <c r="BH171" i="18"/>
  <c r="CV110" i="18"/>
  <c r="BJ107" i="18"/>
  <c r="CU47" i="18"/>
  <c r="CV46" i="18" s="1"/>
  <c r="BN43" i="18" s="1"/>
  <c r="BL36" i="18"/>
  <c r="CU40" i="18"/>
  <c r="CV75" i="18"/>
  <c r="BN72" i="18" s="1"/>
  <c r="BJ72" i="18"/>
  <c r="BE29" i="18"/>
  <c r="CS34" i="18"/>
  <c r="CS35" i="18"/>
  <c r="T22" i="18"/>
  <c r="CG12" i="18"/>
  <c r="CX241" i="18" l="1"/>
  <c r="CX240" i="18"/>
  <c r="CX239" i="18" s="1"/>
  <c r="BS235" i="18" s="1"/>
  <c r="CS232" i="18"/>
  <c r="BF228" i="18"/>
  <c r="CA235" i="18"/>
  <c r="CZ183" i="18"/>
  <c r="CZ182" i="18" s="1"/>
  <c r="BJ43" i="18"/>
  <c r="BN79" i="18"/>
  <c r="CV85" i="18"/>
  <c r="CV84" i="18"/>
  <c r="BK65" i="18"/>
  <c r="CU71" i="18"/>
  <c r="CU70" i="18"/>
  <c r="BI171" i="18"/>
  <c r="BN107" i="18"/>
  <c r="CV112" i="18"/>
  <c r="BO107" i="18" s="1"/>
  <c r="CV113" i="18"/>
  <c r="BO178" i="18"/>
  <c r="CV78" i="18"/>
  <c r="CV77" i="18"/>
  <c r="BO72" i="18" s="1"/>
  <c r="CV39" i="18"/>
  <c r="BN36" i="18" s="1"/>
  <c r="BJ36" i="18"/>
  <c r="BF29" i="18"/>
  <c r="CS33" i="18"/>
  <c r="CV49" i="18"/>
  <c r="CV48" i="18"/>
  <c r="X22" i="18"/>
  <c r="CH28" i="18"/>
  <c r="CH14" i="18" s="1"/>
  <c r="CH27" i="18"/>
  <c r="Y22" i="18" s="1"/>
  <c r="CH11" i="18"/>
  <c r="CY238" i="18" l="1"/>
  <c r="CT231" i="18"/>
  <c r="BD228" i="18"/>
  <c r="BO79" i="18"/>
  <c r="CV83" i="18"/>
  <c r="CV111" i="18"/>
  <c r="BM107" i="18" s="1"/>
  <c r="BL65" i="18"/>
  <c r="CU69" i="18"/>
  <c r="BG171" i="18"/>
  <c r="CV47" i="18"/>
  <c r="BO43" i="18"/>
  <c r="BQ178" i="18"/>
  <c r="BM178" i="18"/>
  <c r="CV41" i="18"/>
  <c r="BO36" i="18" s="1"/>
  <c r="CV42" i="18"/>
  <c r="CT32" i="18"/>
  <c r="BD29" i="18"/>
  <c r="CV76" i="18"/>
  <c r="CH26" i="18"/>
  <c r="CI25" i="18" s="1"/>
  <c r="CH13" i="18"/>
  <c r="CY241" i="18" l="1"/>
  <c r="CY240" i="18"/>
  <c r="CY239" i="18" s="1"/>
  <c r="BV235" i="18" s="1"/>
  <c r="BH228" i="18"/>
  <c r="CT234" i="18"/>
  <c r="CT233" i="18"/>
  <c r="CW110" i="18"/>
  <c r="CW112" i="18" s="1"/>
  <c r="CW82" i="18"/>
  <c r="BM79" i="18"/>
  <c r="BJ65" i="18"/>
  <c r="CV68" i="18"/>
  <c r="BK171" i="18"/>
  <c r="CW75" i="18"/>
  <c r="BQ72" i="18" s="1"/>
  <c r="BM72" i="18"/>
  <c r="BR178" i="18"/>
  <c r="CW46" i="18"/>
  <c r="BQ43" i="18" s="1"/>
  <c r="BM43" i="18"/>
  <c r="CV40" i="18"/>
  <c r="BH29" i="18"/>
  <c r="CT34" i="18"/>
  <c r="CT35" i="18"/>
  <c r="W22" i="18"/>
  <c r="CI28" i="18"/>
  <c r="CH12" i="18"/>
  <c r="CZ238" i="18" l="1"/>
  <c r="CT232" i="18"/>
  <c r="BI228" i="18"/>
  <c r="BQ107" i="18"/>
  <c r="CW113" i="18"/>
  <c r="CW111" i="18" s="1"/>
  <c r="BQ79" i="18"/>
  <c r="CW84" i="18"/>
  <c r="CW85" i="18"/>
  <c r="CW78" i="18"/>
  <c r="CW77" i="18"/>
  <c r="BR72" i="18" s="1"/>
  <c r="BN65" i="18"/>
  <c r="CV71" i="18"/>
  <c r="CV70" i="18"/>
  <c r="BL171" i="18"/>
  <c r="BR107" i="18"/>
  <c r="CW48" i="18"/>
  <c r="BR43" i="18" s="1"/>
  <c r="CW49" i="18"/>
  <c r="CW39" i="18"/>
  <c r="BM36" i="18"/>
  <c r="BI29" i="18"/>
  <c r="CT33" i="18"/>
  <c r="AA22" i="18"/>
  <c r="CI11" i="18"/>
  <c r="CI27" i="18"/>
  <c r="CI14" i="18"/>
  <c r="BZ235" i="18" l="1"/>
  <c r="CZ240" i="18"/>
  <c r="CZ239" i="18" s="1"/>
  <c r="BY235" i="18" s="1"/>
  <c r="CZ241" i="18"/>
  <c r="CU231" i="18"/>
  <c r="BG228" i="18"/>
  <c r="CW76" i="18"/>
  <c r="CX75" i="18" s="1"/>
  <c r="CW83" i="18"/>
  <c r="BR79" i="18"/>
  <c r="BO65" i="18"/>
  <c r="CV69" i="18"/>
  <c r="BJ171" i="18"/>
  <c r="CX110" i="18"/>
  <c r="BP107" i="18"/>
  <c r="BT178" i="18"/>
  <c r="BP178" i="18"/>
  <c r="CW41" i="18"/>
  <c r="BR36" i="18" s="1"/>
  <c r="BQ36" i="18"/>
  <c r="CW42" i="18"/>
  <c r="CW47" i="18"/>
  <c r="CU32" i="18"/>
  <c r="BG29" i="18"/>
  <c r="CI13" i="18"/>
  <c r="AB22" i="18"/>
  <c r="CI26" i="18"/>
  <c r="CJ25" i="18" s="1"/>
  <c r="BK228" i="18" l="1"/>
  <c r="CU234" i="18"/>
  <c r="CU233" i="18"/>
  <c r="BP72" i="18"/>
  <c r="BT72" i="18"/>
  <c r="CX77" i="18"/>
  <c r="BU72" i="18" s="1"/>
  <c r="CX82" i="18"/>
  <c r="BP79" i="18"/>
  <c r="CX78" i="18"/>
  <c r="BM65" i="18"/>
  <c r="CW68" i="18"/>
  <c r="BN171" i="18"/>
  <c r="BU178" i="18"/>
  <c r="BT107" i="18"/>
  <c r="CX112" i="18"/>
  <c r="CX113" i="18"/>
  <c r="CW40" i="18"/>
  <c r="CX39" i="18" s="1"/>
  <c r="BT36" i="18" s="1"/>
  <c r="CX46" i="18"/>
  <c r="BT43" i="18" s="1"/>
  <c r="BP43" i="18"/>
  <c r="BK29" i="18"/>
  <c r="CU34" i="18"/>
  <c r="BL29" i="18" s="1"/>
  <c r="CU35" i="18"/>
  <c r="AD22" i="18"/>
  <c r="CI12" i="18"/>
  <c r="Z22" i="18"/>
  <c r="CJ11" i="18"/>
  <c r="BL228" i="18" l="1"/>
  <c r="CU232" i="18"/>
  <c r="CX76" i="18"/>
  <c r="CY75" i="18" s="1"/>
  <c r="BT79" i="18"/>
  <c r="CX84" i="18"/>
  <c r="CX85" i="18"/>
  <c r="BW178" i="18"/>
  <c r="CX48" i="18"/>
  <c r="BU43" i="18" s="1"/>
  <c r="CW70" i="18"/>
  <c r="BR65" i="18" s="1"/>
  <c r="CW71" i="18"/>
  <c r="BQ65" i="18"/>
  <c r="BP36" i="18"/>
  <c r="BO171" i="18"/>
  <c r="CX42" i="18"/>
  <c r="CX41" i="18"/>
  <c r="BU36" i="18" s="1"/>
  <c r="BU107" i="18"/>
  <c r="CX111" i="18"/>
  <c r="CU33" i="18"/>
  <c r="CV32" i="18" s="1"/>
  <c r="BN29" i="18" s="1"/>
  <c r="BS178" i="18"/>
  <c r="CX49" i="18"/>
  <c r="CJ28" i="18"/>
  <c r="CJ27" i="18"/>
  <c r="AE22" i="18" s="1"/>
  <c r="CV231" i="18" l="1"/>
  <c r="BJ228" i="18"/>
  <c r="CX47" i="18"/>
  <c r="BS43" i="18" s="1"/>
  <c r="BJ29" i="18"/>
  <c r="BS72" i="18"/>
  <c r="CW69" i="18"/>
  <c r="BP65" i="18" s="1"/>
  <c r="BU79" i="18"/>
  <c r="CX83" i="18"/>
  <c r="CX40" i="18"/>
  <c r="CY39" i="18" s="1"/>
  <c r="BW36" i="18" s="1"/>
  <c r="BM171" i="18"/>
  <c r="BX178" i="18"/>
  <c r="BS107" i="18"/>
  <c r="CY110" i="18"/>
  <c r="BW72" i="18"/>
  <c r="CY77" i="18"/>
  <c r="CY78" i="18"/>
  <c r="CV34" i="18"/>
  <c r="BO29" i="18" s="1"/>
  <c r="CV35" i="18"/>
  <c r="CJ13" i="18"/>
  <c r="CJ14" i="18"/>
  <c r="CJ26" i="18"/>
  <c r="CK25" i="18" s="1"/>
  <c r="BN228" i="18" l="1"/>
  <c r="CV233" i="18"/>
  <c r="CV234" i="18"/>
  <c r="CY46" i="18"/>
  <c r="BW43" i="18" s="1"/>
  <c r="CX68" i="18"/>
  <c r="CX71" i="18" s="1"/>
  <c r="CY82" i="18"/>
  <c r="BS79" i="18"/>
  <c r="BS36" i="18"/>
  <c r="BZ178" i="18"/>
  <c r="BQ171" i="18"/>
  <c r="CV33" i="18"/>
  <c r="CW32" i="18" s="1"/>
  <c r="BQ29" i="18" s="1"/>
  <c r="BW107" i="18"/>
  <c r="CY112" i="18"/>
  <c r="CY113" i="18"/>
  <c r="CY41" i="18"/>
  <c r="BX36" i="18" s="1"/>
  <c r="CY42" i="18"/>
  <c r="BX72" i="18"/>
  <c r="CY76" i="18"/>
  <c r="AC22" i="18"/>
  <c r="CK27" i="18"/>
  <c r="AH22" i="18" s="1"/>
  <c r="CJ12" i="18"/>
  <c r="BO228" i="18" l="1"/>
  <c r="CV232" i="18"/>
  <c r="CY48" i="18"/>
  <c r="BX43" i="18" s="1"/>
  <c r="CY49" i="18"/>
  <c r="CX70" i="18"/>
  <c r="CX69" i="18" s="1"/>
  <c r="BT65" i="18"/>
  <c r="CY85" i="18"/>
  <c r="CY84" i="18"/>
  <c r="BW79" i="18"/>
  <c r="BV178" i="18"/>
  <c r="BM29" i="18"/>
  <c r="CY40" i="18"/>
  <c r="CZ39" i="18" s="1"/>
  <c r="BZ36" i="18" s="1"/>
  <c r="BR171" i="18"/>
  <c r="CY111" i="18"/>
  <c r="BX107" i="18"/>
  <c r="CW35" i="18"/>
  <c r="CW34" i="18"/>
  <c r="CZ75" i="18"/>
  <c r="BV72" i="18"/>
  <c r="CA178" i="18"/>
  <c r="AG22" i="18"/>
  <c r="CK11" i="18"/>
  <c r="CK28" i="18"/>
  <c r="CK14" i="18" s="1"/>
  <c r="CK13" i="18"/>
  <c r="CW231" i="18" l="1"/>
  <c r="BM228" i="18"/>
  <c r="CY47" i="18"/>
  <c r="CZ46" i="18" s="1"/>
  <c r="BZ43" i="18" s="1"/>
  <c r="BS65" i="18"/>
  <c r="CY68" i="18"/>
  <c r="CY71" i="18" s="1"/>
  <c r="BU65" i="18"/>
  <c r="BV36" i="18"/>
  <c r="BX79" i="18"/>
  <c r="CY83" i="18"/>
  <c r="BY178" i="18"/>
  <c r="BP171" i="18"/>
  <c r="CZ42" i="18"/>
  <c r="CZ110" i="18"/>
  <c r="BV107" i="18"/>
  <c r="CW33" i="18"/>
  <c r="BR29" i="18"/>
  <c r="CZ41" i="18"/>
  <c r="CA36" i="18" s="1"/>
  <c r="CZ78" i="18"/>
  <c r="BZ72" i="18"/>
  <c r="CZ77" i="18"/>
  <c r="CK26" i="18"/>
  <c r="CL25" i="18" s="1"/>
  <c r="AJ22" i="18" s="1"/>
  <c r="AJ19" i="18" s="1"/>
  <c r="BQ228" i="18" l="1"/>
  <c r="CW234" i="18"/>
  <c r="CW233" i="18"/>
  <c r="BW65" i="18"/>
  <c r="CY70" i="18"/>
  <c r="CY69" i="18" s="1"/>
  <c r="CZ49" i="18"/>
  <c r="CZ48" i="18"/>
  <c r="CA43" i="18" s="1"/>
  <c r="BV43" i="18"/>
  <c r="BV79" i="18"/>
  <c r="CZ82" i="18"/>
  <c r="BT171" i="18"/>
  <c r="CZ40" i="18"/>
  <c r="BY36" i="18" s="1"/>
  <c r="CZ113" i="18"/>
  <c r="BZ107" i="18"/>
  <c r="CZ112" i="18"/>
  <c r="CA72" i="18"/>
  <c r="CZ76" i="18"/>
  <c r="BY72" i="18" s="1"/>
  <c r="CX32" i="18"/>
  <c r="BP29" i="18"/>
  <c r="CK12" i="18"/>
  <c r="AF22" i="18"/>
  <c r="CL27" i="18"/>
  <c r="AK22" i="18" s="1"/>
  <c r="AK19" i="18" s="1"/>
  <c r="O10" i="19" s="1"/>
  <c r="CL28" i="18"/>
  <c r="CL11" i="18"/>
  <c r="BR228" i="18" l="1"/>
  <c r="CW232" i="18"/>
  <c r="BX65" i="18"/>
  <c r="CZ47" i="18"/>
  <c r="BY43" i="18" s="1"/>
  <c r="CZ85" i="18"/>
  <c r="BZ79" i="18"/>
  <c r="CZ84" i="18"/>
  <c r="BV65" i="18"/>
  <c r="CZ68" i="18"/>
  <c r="BU171" i="18"/>
  <c r="CZ111" i="18"/>
  <c r="BY107" i="18" s="1"/>
  <c r="CA107" i="18"/>
  <c r="BT29" i="18"/>
  <c r="CX35" i="18"/>
  <c r="CX34" i="18"/>
  <c r="U19" i="18"/>
  <c r="CL26" i="18"/>
  <c r="CL13" i="18"/>
  <c r="CL14" i="18"/>
  <c r="CX231" i="18" l="1"/>
  <c r="BP228" i="18"/>
  <c r="CZ83" i="18"/>
  <c r="BY79" i="18" s="1"/>
  <c r="CA79" i="18"/>
  <c r="BZ65" i="18"/>
  <c r="CZ71" i="18"/>
  <c r="CZ70" i="18"/>
  <c r="BS171" i="18"/>
  <c r="BU29" i="18"/>
  <c r="CX33" i="18"/>
  <c r="CM25" i="18"/>
  <c r="AI22" i="18"/>
  <c r="AI19" i="18" s="1"/>
  <c r="O7" i="19" s="1"/>
  <c r="T19" i="18"/>
  <c r="C7" i="19" s="1"/>
  <c r="CL12" i="18"/>
  <c r="V19" i="18"/>
  <c r="C8" i="19"/>
  <c r="CX233" i="18" l="1"/>
  <c r="BT228" i="18"/>
  <c r="CX234" i="18"/>
  <c r="BW228" i="18"/>
  <c r="CZ69" i="18"/>
  <c r="BY65" i="18" s="1"/>
  <c r="CA65" i="18"/>
  <c r="BW171" i="18"/>
  <c r="CY32" i="18"/>
  <c r="BS29" i="18"/>
  <c r="CM11" i="18"/>
  <c r="AM22" i="18"/>
  <c r="AM19" i="18" s="1"/>
  <c r="C10" i="19"/>
  <c r="C18" i="19" s="1"/>
  <c r="CM28" i="18"/>
  <c r="CM14" i="18" s="1"/>
  <c r="CM27" i="18"/>
  <c r="AN22" i="18" s="1"/>
  <c r="AN19" i="18" s="1"/>
  <c r="Q10" i="19" s="1"/>
  <c r="BU228" i="18" l="1"/>
  <c r="CX232" i="18"/>
  <c r="BX228" i="18"/>
  <c r="BX171" i="18"/>
  <c r="BW29" i="18"/>
  <c r="CY35" i="18"/>
  <c r="CY34" i="18"/>
  <c r="CM13" i="18"/>
  <c r="C32" i="19"/>
  <c r="C34" i="19" s="1"/>
  <c r="C23" i="19"/>
  <c r="C25" i="19"/>
  <c r="Q34" i="19" s="1"/>
  <c r="C51" i="19"/>
  <c r="CM26" i="18"/>
  <c r="BS228" i="18" l="1"/>
  <c r="CY231" i="18"/>
  <c r="BV228" i="18"/>
  <c r="BV171" i="18"/>
  <c r="BX29" i="18"/>
  <c r="CY33" i="18"/>
  <c r="CN25" i="18"/>
  <c r="AP22" i="18" s="1"/>
  <c r="AP19" i="18" s="1"/>
  <c r="AL22" i="18"/>
  <c r="AL19" i="18" s="1"/>
  <c r="Q7" i="19" s="1"/>
  <c r="C55" i="19"/>
  <c r="AA55" i="19" s="1"/>
  <c r="C57" i="19"/>
  <c r="AA57" i="19" s="1"/>
  <c r="C59" i="19"/>
  <c r="AA59" i="19" s="1"/>
  <c r="C61" i="19"/>
  <c r="AA61" i="19" s="1"/>
  <c r="C53" i="19"/>
  <c r="AA53" i="19" s="1"/>
  <c r="CM12" i="18"/>
  <c r="C66" i="19"/>
  <c r="Q66" i="19" s="1"/>
  <c r="Q32" i="19"/>
  <c r="Q30" i="19"/>
  <c r="Q76" i="19"/>
  <c r="Q74" i="19"/>
  <c r="Q72" i="19"/>
  <c r="CY234" i="18" l="1"/>
  <c r="CY233" i="18"/>
  <c r="CY232" i="18" s="1"/>
  <c r="CZ231" i="18" s="1"/>
  <c r="CZ234" i="18" s="1"/>
  <c r="BZ228" i="18"/>
  <c r="BZ171" i="18"/>
  <c r="CZ32" i="18"/>
  <c r="BV29" i="18"/>
  <c r="CN27" i="18"/>
  <c r="AQ22" i="18" s="1"/>
  <c r="AQ19" i="18" s="1"/>
  <c r="S10" i="19" s="1"/>
  <c r="C70" i="19"/>
  <c r="Q70" i="19" s="1"/>
  <c r="C68" i="19"/>
  <c r="Q68" i="19" s="1"/>
  <c r="AA51" i="19"/>
  <c r="CN11" i="18"/>
  <c r="CN28" i="18"/>
  <c r="CZ233" i="18" l="1"/>
  <c r="CZ232" i="18" s="1"/>
  <c r="BY228" i="18" s="1"/>
  <c r="CA228" i="18"/>
  <c r="CA171" i="18"/>
  <c r="BY171" i="18"/>
  <c r="CN13" i="18"/>
  <c r="BZ29" i="18"/>
  <c r="CZ35" i="18"/>
  <c r="CZ34" i="18"/>
  <c r="Q77" i="19"/>
  <c r="Y19" i="18"/>
  <c r="E10" i="19" s="1"/>
  <c r="CN14" i="18"/>
  <c r="AA62" i="19"/>
  <c r="CN26" i="18"/>
  <c r="CA29" i="18" l="1"/>
  <c r="CZ33" i="18"/>
  <c r="BY29" i="18" s="1"/>
  <c r="CO25" i="18"/>
  <c r="AS22" i="18" s="1"/>
  <c r="AS19" i="18" s="1"/>
  <c r="AO22" i="18"/>
  <c r="AO19" i="18" s="1"/>
  <c r="S7" i="19" s="1"/>
  <c r="CN12" i="18"/>
  <c r="X19" i="18"/>
  <c r="W19" i="18"/>
  <c r="E7" i="19" s="1"/>
  <c r="S18" i="19" l="1"/>
  <c r="S23" i="19" s="1"/>
  <c r="E18" i="19"/>
  <c r="E51" i="19" s="1"/>
  <c r="E59" i="19" s="1"/>
  <c r="AC59" i="19" s="1"/>
  <c r="CO27" i="18"/>
  <c r="AT22" i="18" s="1"/>
  <c r="AT19" i="18" s="1"/>
  <c r="U10" i="19" s="1"/>
  <c r="CO28" i="18"/>
  <c r="CO14" i="18" s="1"/>
  <c r="CO11" i="18"/>
  <c r="S25" i="19" l="1"/>
  <c r="E32" i="19"/>
  <c r="S30" i="19" s="1"/>
  <c r="E57" i="19"/>
  <c r="AC57" i="19" s="1"/>
  <c r="E55" i="19"/>
  <c r="E70" i="19" s="1"/>
  <c r="S70" i="19" s="1"/>
  <c r="E53" i="19"/>
  <c r="AC53" i="19" s="1"/>
  <c r="E66" i="19"/>
  <c r="S66" i="19" s="1"/>
  <c r="E23" i="19"/>
  <c r="E25" i="19"/>
  <c r="S34" i="19" s="1"/>
  <c r="AC51" i="19"/>
  <c r="E61" i="19"/>
  <c r="AC61" i="19" s="1"/>
  <c r="CO13" i="18"/>
  <c r="CO26" i="18"/>
  <c r="E68" i="19" l="1"/>
  <c r="S68" i="19" s="1"/>
  <c r="S77" i="19" s="1"/>
  <c r="AC55" i="19"/>
  <c r="AC62" i="19" s="1"/>
  <c r="E34" i="19"/>
  <c r="S32" i="19" s="1"/>
  <c r="CP25" i="18"/>
  <c r="AV22" i="18" s="1"/>
  <c r="AV19" i="18" s="1"/>
  <c r="AR22" i="18"/>
  <c r="AR19" i="18" s="1"/>
  <c r="U7" i="19" s="1"/>
  <c r="U18" i="19" s="1"/>
  <c r="CO12" i="18"/>
  <c r="U23" i="19" l="1"/>
  <c r="U25" i="19"/>
  <c r="CP28" i="18"/>
  <c r="CP14" i="18" s="1"/>
  <c r="CP27" i="18"/>
  <c r="AW22" i="18" s="1"/>
  <c r="AW19" i="18" s="1"/>
  <c r="W10" i="19" s="1"/>
  <c r="CP11" i="18"/>
  <c r="CP13" i="18" l="1"/>
  <c r="CP26" i="18"/>
  <c r="CQ25" i="18" l="1"/>
  <c r="AU22" i="18"/>
  <c r="AU19" i="18" s="1"/>
  <c r="W7" i="19" s="1"/>
  <c r="W18" i="19" s="1"/>
  <c r="CP12" i="18"/>
  <c r="W23" i="19" l="1"/>
  <c r="W25" i="19"/>
  <c r="CQ28" i="18"/>
  <c r="CQ14" i="18" s="1"/>
  <c r="AY22" i="18"/>
  <c r="AY19" i="18" s="1"/>
  <c r="CQ11" i="18"/>
  <c r="CQ27" i="18"/>
  <c r="CQ13" i="18" l="1"/>
  <c r="AZ22" i="18"/>
  <c r="AZ19" i="18" s="1"/>
  <c r="Y10" i="19" s="1"/>
  <c r="CQ26" i="18"/>
  <c r="CR25" i="18" l="1"/>
  <c r="BB22" i="18" s="1"/>
  <c r="BB19" i="18" s="1"/>
  <c r="AX22" i="18"/>
  <c r="AX19" i="18" s="1"/>
  <c r="Y7" i="19" s="1"/>
  <c r="Y18" i="19" s="1"/>
  <c r="CQ12" i="18"/>
  <c r="Y23" i="19" l="1"/>
  <c r="Y25" i="19"/>
  <c r="CR27" i="18"/>
  <c r="BC22" i="18" s="1"/>
  <c r="BC19" i="18" s="1"/>
  <c r="AA10" i="19" s="1"/>
  <c r="CR11" i="18"/>
  <c r="CR28" i="18"/>
  <c r="CR26" i="18" l="1"/>
  <c r="CS25" i="18" s="1"/>
  <c r="BE22" i="18" s="1"/>
  <c r="BE19" i="18" s="1"/>
  <c r="CR13" i="18"/>
  <c r="CR14" i="18"/>
  <c r="AB19" i="18"/>
  <c r="G10" i="19" s="1"/>
  <c r="AA19" i="18"/>
  <c r="Z19" i="18"/>
  <c r="G7" i="19" s="1"/>
  <c r="BA22" i="18" l="1"/>
  <c r="BA19" i="18" s="1"/>
  <c r="AA7" i="19" s="1"/>
  <c r="AA18" i="19" s="1"/>
  <c r="AA23" i="19" s="1"/>
  <c r="CR12" i="18"/>
  <c r="G18" i="19"/>
  <c r="G51" i="19" s="1"/>
  <c r="AE51" i="19" s="1"/>
  <c r="CS28" i="18"/>
  <c r="CS11" i="18"/>
  <c r="CS27" i="18"/>
  <c r="BF22" i="18" s="1"/>
  <c r="BF19" i="18" s="1"/>
  <c r="AC10" i="19" s="1"/>
  <c r="AA25" i="19" l="1"/>
  <c r="G23" i="19"/>
  <c r="G25" i="19"/>
  <c r="U34" i="19" s="1"/>
  <c r="G32" i="19"/>
  <c r="G34" i="19" s="1"/>
  <c r="U32" i="19" s="1"/>
  <c r="G61" i="19"/>
  <c r="AE61" i="19" s="1"/>
  <c r="G59" i="19"/>
  <c r="AE59" i="19" s="1"/>
  <c r="G57" i="19"/>
  <c r="AE57" i="19" s="1"/>
  <c r="G55" i="19"/>
  <c r="AE55" i="19" s="1"/>
  <c r="G53" i="19"/>
  <c r="G68" i="19" s="1"/>
  <c r="U68" i="19" s="1"/>
  <c r="G66" i="19"/>
  <c r="U66" i="19" s="1"/>
  <c r="CS13" i="18"/>
  <c r="CS26" i="18"/>
  <c r="CS14" i="18"/>
  <c r="CT25" i="18" l="1"/>
  <c r="BH22" i="18" s="1"/>
  <c r="BH19" i="18" s="1"/>
  <c r="BD22" i="18"/>
  <c r="BD19" i="18" s="1"/>
  <c r="AC7" i="19" s="1"/>
  <c r="AC18" i="19" s="1"/>
  <c r="U30" i="19"/>
  <c r="AE53" i="19"/>
  <c r="AE62" i="19" s="1"/>
  <c r="G70" i="19"/>
  <c r="U70" i="19" s="1"/>
  <c r="U77" i="19" s="1"/>
  <c r="CS12" i="18"/>
  <c r="AC23" i="19" l="1"/>
  <c r="AC25" i="19"/>
  <c r="CT27" i="18"/>
  <c r="BI22" i="18" s="1"/>
  <c r="BI19" i="18" s="1"/>
  <c r="AE10" i="19" s="1"/>
  <c r="CT11" i="18"/>
  <c r="CT28" i="18"/>
  <c r="CT14" i="18" s="1"/>
  <c r="CT26" i="18" l="1"/>
  <c r="CT13" i="18"/>
  <c r="CU25" i="18" l="1"/>
  <c r="BK22" i="18" s="1"/>
  <c r="BK19" i="18" s="1"/>
  <c r="BG22" i="18"/>
  <c r="BG19" i="18" s="1"/>
  <c r="AE7" i="19" s="1"/>
  <c r="AE18" i="19" s="1"/>
  <c r="CT12" i="18"/>
  <c r="AE23" i="19" l="1"/>
  <c r="AE25" i="19"/>
  <c r="CU27" i="18"/>
  <c r="BL22" i="18" s="1"/>
  <c r="BL19" i="18" s="1"/>
  <c r="AG10" i="19" s="1"/>
  <c r="CU11" i="18"/>
  <c r="CU28" i="18"/>
  <c r="CU14" i="18" s="1"/>
  <c r="CU26" i="18" l="1"/>
  <c r="CU13" i="18"/>
  <c r="CV25" i="18" l="1"/>
  <c r="BN22" i="18" s="1"/>
  <c r="BN19" i="18" s="1"/>
  <c r="BJ22" i="18"/>
  <c r="BJ19" i="18" s="1"/>
  <c r="AG7" i="19" s="1"/>
  <c r="AG18" i="19" s="1"/>
  <c r="CU12" i="18"/>
  <c r="AG23" i="19" l="1"/>
  <c r="AG25" i="19"/>
  <c r="CV28" i="18"/>
  <c r="CV27" i="18"/>
  <c r="BO22" i="18" s="1"/>
  <c r="BO19" i="18" s="1"/>
  <c r="AI10" i="19" s="1"/>
  <c r="CV11" i="18"/>
  <c r="AE19" i="18" l="1"/>
  <c r="CV14" i="18"/>
  <c r="CV26" i="18"/>
  <c r="CV13" i="18"/>
  <c r="CW25" i="18" l="1"/>
  <c r="BQ22" i="18" s="1"/>
  <c r="BQ19" i="18" s="1"/>
  <c r="BM22" i="18"/>
  <c r="BM19" i="18" s="1"/>
  <c r="AI7" i="19" s="1"/>
  <c r="AI18" i="19" s="1"/>
  <c r="I10" i="19"/>
  <c r="O8" i="19"/>
  <c r="AC19" i="18"/>
  <c r="I7" i="19" s="1"/>
  <c r="AD19" i="18"/>
  <c r="CV12" i="18"/>
  <c r="I18" i="19" l="1"/>
  <c r="I51" i="19" s="1"/>
  <c r="I61" i="19" s="1"/>
  <c r="AG61" i="19" s="1"/>
  <c r="AI23" i="19"/>
  <c r="AI25" i="19"/>
  <c r="CW28" i="18"/>
  <c r="CW14" i="18" s="1"/>
  <c r="CW27" i="18"/>
  <c r="BR22" i="18" s="1"/>
  <c r="BR19" i="18" s="1"/>
  <c r="AK10" i="19" s="1"/>
  <c r="CW11" i="18"/>
  <c r="I32" i="19" l="1"/>
  <c r="I34" i="19" s="1"/>
  <c r="W32" i="19" s="1"/>
  <c r="I25" i="19"/>
  <c r="W34" i="19" s="1"/>
  <c r="I59" i="19"/>
  <c r="AG59" i="19" s="1"/>
  <c r="I57" i="19"/>
  <c r="AG57" i="19" s="1"/>
  <c r="I55" i="19"/>
  <c r="I70" i="19" s="1"/>
  <c r="W70" i="19" s="1"/>
  <c r="I53" i="19"/>
  <c r="AG53" i="19" s="1"/>
  <c r="I23" i="19"/>
  <c r="I66" i="19"/>
  <c r="W66" i="19" s="1"/>
  <c r="AG51" i="19"/>
  <c r="CW26" i="18"/>
  <c r="CW13" i="18"/>
  <c r="W30" i="19" l="1"/>
  <c r="AG55" i="19"/>
  <c r="AG62" i="19" s="1"/>
  <c r="I68" i="19"/>
  <c r="W68" i="19" s="1"/>
  <c r="W77" i="19" s="1"/>
  <c r="CX25" i="18"/>
  <c r="BT22" i="18" s="1"/>
  <c r="BT19" i="18" s="1"/>
  <c r="BP22" i="18"/>
  <c r="BP19" i="18" s="1"/>
  <c r="AK7" i="19" s="1"/>
  <c r="AK18" i="19" s="1"/>
  <c r="CW12" i="18"/>
  <c r="AK23" i="19" l="1"/>
  <c r="AK25" i="19"/>
  <c r="CX28" i="18"/>
  <c r="CX11" i="18"/>
  <c r="CX27" i="18"/>
  <c r="CX13" i="18" l="1"/>
  <c r="BU22" i="18"/>
  <c r="BU19" i="18" s="1"/>
  <c r="AM10" i="19" s="1"/>
  <c r="CX26" i="18"/>
  <c r="CX14" i="18"/>
  <c r="CY25" i="18" l="1"/>
  <c r="BW22" i="18" s="1"/>
  <c r="BW19" i="18" s="1"/>
  <c r="BS22" i="18"/>
  <c r="BS19" i="18" s="1"/>
  <c r="AM7" i="19" s="1"/>
  <c r="AM18" i="19" s="1"/>
  <c r="CX12" i="18"/>
  <c r="AM23" i="19" l="1"/>
  <c r="AM25" i="19"/>
  <c r="CY28" i="18"/>
  <c r="CY14" i="18" s="1"/>
  <c r="CY27" i="18"/>
  <c r="BX22" i="18" s="1"/>
  <c r="BX19" i="18" s="1"/>
  <c r="AO10" i="19" s="1"/>
  <c r="CY11" i="18"/>
  <c r="CY26" i="18" l="1"/>
  <c r="CY13" i="18"/>
  <c r="CZ25" i="18" l="1"/>
  <c r="BZ22" i="18" s="1"/>
  <c r="BZ19" i="18" s="1"/>
  <c r="BV22" i="18"/>
  <c r="BV19" i="18" s="1"/>
  <c r="AO7" i="19" s="1"/>
  <c r="AO18" i="19" s="1"/>
  <c r="CY12" i="18"/>
  <c r="AO23" i="19" l="1"/>
  <c r="AO25" i="19"/>
  <c r="CZ27" i="18"/>
  <c r="CA22" i="18" s="1"/>
  <c r="CA19" i="18" s="1"/>
  <c r="CZ11" i="18"/>
  <c r="CZ28" i="18"/>
  <c r="AQ10" i="19" l="1"/>
  <c r="AU10" i="19" s="1"/>
  <c r="AH19" i="18"/>
  <c r="CZ14" i="18"/>
  <c r="CZ26" i="18"/>
  <c r="BY22" i="18" s="1"/>
  <c r="BY19" i="18" s="1"/>
  <c r="AQ7" i="19" s="1"/>
  <c r="CZ13" i="18"/>
  <c r="AQ18" i="19" l="1"/>
  <c r="AQ23" i="19" s="1"/>
  <c r="AU7" i="19"/>
  <c r="K10" i="19"/>
  <c r="CZ12" i="18"/>
  <c r="AG19" i="18"/>
  <c r="AF19" i="18"/>
  <c r="AQ25" i="19" l="1"/>
  <c r="AS10" i="19"/>
  <c r="Q18" i="19"/>
  <c r="K7" i="19"/>
  <c r="AU18" i="19" s="1"/>
  <c r="O18" i="19"/>
  <c r="O25" i="19" s="1"/>
  <c r="K18" i="19" l="1"/>
  <c r="K51" i="19" s="1"/>
  <c r="AI51" i="19" s="1"/>
  <c r="AS7" i="19"/>
  <c r="AS18" i="19" s="1"/>
  <c r="Q23" i="19"/>
  <c r="Q25" i="19"/>
  <c r="O23" i="19"/>
  <c r="K53" i="19" l="1"/>
  <c r="AI53" i="19" s="1"/>
  <c r="K23" i="19"/>
  <c r="K32" i="19"/>
  <c r="Y30" i="19" s="1"/>
  <c r="K25" i="19"/>
  <c r="Y34" i="19" s="1"/>
  <c r="K66" i="19"/>
  <c r="Y66" i="19" s="1"/>
  <c r="K59" i="19"/>
  <c r="AI59" i="19" s="1"/>
  <c r="K61" i="19"/>
  <c r="AI61" i="19" s="1"/>
  <c r="K57" i="19"/>
  <c r="AI57" i="19" s="1"/>
  <c r="K55" i="19"/>
  <c r="AI55" i="19" s="1"/>
  <c r="K68" i="19" l="1"/>
  <c r="Y68" i="19" s="1"/>
  <c r="K70" i="19"/>
  <c r="Y70" i="19" s="1"/>
  <c r="K34" i="19"/>
  <c r="Y32" i="19" s="1"/>
  <c r="AI62" i="19"/>
  <c r="Y77" i="19" l="1"/>
</calcChain>
</file>

<file path=xl/sharedStrings.xml><?xml version="1.0" encoding="utf-8"?>
<sst xmlns="http://schemas.openxmlformats.org/spreadsheetml/2006/main" count="1315" uniqueCount="351">
  <si>
    <t>Name of asset</t>
  </si>
  <si>
    <t>Duration of Depreciation [years]</t>
  </si>
  <si>
    <t>TOTAL Depreciation</t>
  </si>
  <si>
    <t>Regulatory Asset Base</t>
  </si>
  <si>
    <t>Asset category</t>
  </si>
  <si>
    <t>Customer group name</t>
  </si>
  <si>
    <t>No. of customers</t>
  </si>
  <si>
    <t>kWp</t>
  </si>
  <si>
    <t>Unit</t>
  </si>
  <si>
    <t>kW</t>
  </si>
  <si>
    <t>kVA</t>
  </si>
  <si>
    <t>km</t>
  </si>
  <si>
    <t>Financial year (end date)</t>
  </si>
  <si>
    <t>Y1</t>
  </si>
  <si>
    <t>Y2</t>
  </si>
  <si>
    <t>Y3</t>
  </si>
  <si>
    <t>Y4</t>
  </si>
  <si>
    <t>Y5</t>
  </si>
  <si>
    <t>Y6</t>
  </si>
  <si>
    <t>Y7</t>
  </si>
  <si>
    <t>Y8</t>
  </si>
  <si>
    <t>Y9</t>
  </si>
  <si>
    <t>Y10</t>
  </si>
  <si>
    <t>Y11</t>
  </si>
  <si>
    <t>Y12</t>
  </si>
  <si>
    <t>Y13</t>
  </si>
  <si>
    <t>Y14</t>
  </si>
  <si>
    <t>Y15</t>
  </si>
  <si>
    <t>Y16</t>
  </si>
  <si>
    <t>Y17</t>
  </si>
  <si>
    <t>Y18</t>
  </si>
  <si>
    <t>Y19</t>
  </si>
  <si>
    <t>Y20</t>
  </si>
  <si>
    <t>Financial Year</t>
  </si>
  <si>
    <t>Y0</t>
  </si>
  <si>
    <t xml:space="preserve">Financial year </t>
  </si>
  <si>
    <t>Name of account</t>
  </si>
  <si>
    <t>Financing (% private financed)</t>
  </si>
  <si>
    <t>Depreciation</t>
  </si>
  <si>
    <t>Allowed Revenue</t>
  </si>
  <si>
    <t>Number of Units</t>
  </si>
  <si>
    <t>Total</t>
  </si>
  <si>
    <t>Projections</t>
  </si>
  <si>
    <t>per pole</t>
  </si>
  <si>
    <t>per connection</t>
  </si>
  <si>
    <t>Customer # growth absolute[Y1=25%][Y2=50%], [Y10=max=75%]</t>
  </si>
  <si>
    <t>Demand growth relative</t>
  </si>
  <si>
    <t>Return on asset (WACC*RAB)</t>
  </si>
  <si>
    <t>Deprecation + return on assets</t>
  </si>
  <si>
    <t>Time</t>
  </si>
  <si>
    <t>TOTAL</t>
  </si>
  <si>
    <t>Return</t>
  </si>
  <si>
    <t>Useful Life = Duration of Depreciation</t>
  </si>
  <si>
    <t>Tariffs per customer group</t>
  </si>
  <si>
    <t>Demand per customer group</t>
  </si>
  <si>
    <t>Demand growth absolute</t>
  </si>
  <si>
    <t>Customer # growth relative for calc.</t>
  </si>
  <si>
    <t>Financial year</t>
  </si>
  <si>
    <t>Financial year end date</t>
  </si>
  <si>
    <t>Previous financial year for side calculation</t>
  </si>
  <si>
    <t>Cost</t>
  </si>
  <si>
    <t>1;2</t>
  </si>
  <si>
    <t>Asset Investment</t>
  </si>
  <si>
    <t>Number</t>
  </si>
  <si>
    <t>Item</t>
  </si>
  <si>
    <t>Description</t>
  </si>
  <si>
    <t>Cell(s)</t>
  </si>
  <si>
    <t>Input Parameter/ Formatting</t>
  </si>
  <si>
    <t>Y1-Y20 (drop-down list)</t>
  </si>
  <si>
    <t>Financial Year (end date)</t>
  </si>
  <si>
    <t>Date format</t>
  </si>
  <si>
    <t>C11</t>
  </si>
  <si>
    <t>Percentage</t>
  </si>
  <si>
    <t>Customer group Name</t>
  </si>
  <si>
    <t>Text</t>
  </si>
  <si>
    <t>Average Consumption</t>
  </si>
  <si>
    <t>kWh/day</t>
  </si>
  <si>
    <t>Asset Category</t>
  </si>
  <si>
    <t>Name of Asset</t>
  </si>
  <si>
    <t>Best available identifier</t>
  </si>
  <si>
    <t>Number of units</t>
  </si>
  <si>
    <t>Number of units, based on the units predefined for this asset category</t>
  </si>
  <si>
    <t>C13</t>
  </si>
  <si>
    <t>Cost factor for tariff groups</t>
  </si>
  <si>
    <r>
      <t xml:space="preserve">Enter the </t>
    </r>
    <r>
      <rPr>
        <b/>
        <sz val="11"/>
        <rFont val="Calibri"/>
        <family val="2"/>
        <scheme val="minor"/>
      </rPr>
      <t>number of units</t>
    </r>
  </si>
  <si>
    <r>
      <t xml:space="preserve">Select the </t>
    </r>
    <r>
      <rPr>
        <b/>
        <sz val="11"/>
        <rFont val="Calibri"/>
        <family val="2"/>
        <scheme val="minor"/>
      </rPr>
      <t>financial year</t>
    </r>
    <r>
      <rPr>
        <sz val="11"/>
        <rFont val="Calibri"/>
        <family val="2"/>
        <scheme val="minor"/>
      </rPr>
      <t xml:space="preserve"> of purchase</t>
    </r>
  </si>
  <si>
    <r>
      <t xml:space="preserve">Define the </t>
    </r>
    <r>
      <rPr>
        <b/>
        <sz val="11"/>
        <rFont val="Calibri"/>
        <family val="2"/>
        <scheme val="minor"/>
      </rPr>
      <t>name</t>
    </r>
    <r>
      <rPr>
        <sz val="11"/>
        <rFont val="Calibri"/>
        <family val="2"/>
        <scheme val="minor"/>
      </rPr>
      <t xml:space="preserve"> of each customer Group.</t>
    </r>
  </si>
  <si>
    <r>
      <t xml:space="preserve">Enter the </t>
    </r>
    <r>
      <rPr>
        <b/>
        <sz val="11"/>
        <rFont val="Calibri"/>
        <family val="2"/>
        <scheme val="minor"/>
      </rPr>
      <t>Number of customers</t>
    </r>
    <r>
      <rPr>
        <sz val="11"/>
        <rFont val="Calibri"/>
        <family val="2"/>
        <scheme val="minor"/>
      </rPr>
      <t xml:space="preserve"> per Customer Group.</t>
    </r>
  </si>
  <si>
    <r>
      <t>·</t>
    </r>
    <r>
      <rPr>
        <sz val="7"/>
        <rFont val="Times New Roman"/>
        <family val="1"/>
      </rPr>
      <t xml:space="preserve">   </t>
    </r>
    <r>
      <rPr>
        <i/>
        <sz val="10"/>
        <rFont val="Calibri"/>
        <family val="2"/>
        <scheme val="minor"/>
      </rPr>
      <t xml:space="preserve">Each “full year customer” (customers that are connected for the entire year) is counted as 1. </t>
    </r>
  </si>
  <si>
    <r>
      <t>·</t>
    </r>
    <r>
      <rPr>
        <sz val="7"/>
        <rFont val="Times New Roman"/>
        <family val="1"/>
      </rPr>
      <t xml:space="preserve">   </t>
    </r>
    <r>
      <rPr>
        <i/>
        <sz val="10"/>
        <rFont val="Calibri"/>
        <family val="2"/>
        <scheme val="minor"/>
      </rPr>
      <t>If customers are connected only for a part of the year, take the corresponding fraction (e.g. half a year = 0.5; 1 month = 0.088)</t>
    </r>
  </si>
  <si>
    <r>
      <t xml:space="preserve">Select the current </t>
    </r>
    <r>
      <rPr>
        <b/>
        <sz val="11"/>
        <rFont val="Calibri"/>
        <family val="2"/>
        <scheme val="minor"/>
      </rPr>
      <t>financial year</t>
    </r>
    <r>
      <rPr>
        <sz val="11"/>
        <rFont val="Calibri"/>
        <family val="2"/>
        <scheme val="minor"/>
      </rPr>
      <t>; in the case of projections for the first year insert “Y1”</t>
    </r>
  </si>
  <si>
    <t>NGN/kWh</t>
  </si>
  <si>
    <t>NGN</t>
  </si>
  <si>
    <t>Depreciation (NGN/year)</t>
  </si>
  <si>
    <t>Return (average) (NGN/year)</t>
  </si>
  <si>
    <t>Performance Related Profit Margin (NGN/year)</t>
  </si>
  <si>
    <t>Allowed Revenue Total (NGN/year)</t>
  </si>
  <si>
    <t>Depreciation in current year [NGN]</t>
  </si>
  <si>
    <t>Residual value current year [NGN]</t>
  </si>
  <si>
    <t>Return current year [NGN]</t>
  </si>
  <si>
    <t xml:space="preserve">NERC Mini-grid Tariff Tool </t>
  </si>
  <si>
    <t>NERC Tariff Tool Guide</t>
  </si>
  <si>
    <t>Total Investment Cost  [NGN] (excl. VAT)</t>
  </si>
  <si>
    <t>Electricity Price charged by Disco (in NGN/kWh)</t>
  </si>
  <si>
    <t>Price Charged for Electricity sold to Disco (in NGN/kWh)</t>
  </si>
  <si>
    <t>Total Payment towards Disco (in NGN)</t>
  </si>
  <si>
    <t>Payments made to Disco (NGN/year)</t>
  </si>
  <si>
    <t>Electricity purchased from Disco (in kWh/year)</t>
  </si>
  <si>
    <t>Electricity sold to Disco (in kWh/year)</t>
  </si>
  <si>
    <t>Grant Name</t>
  </si>
  <si>
    <t>CAPEX GRANTS</t>
  </si>
  <si>
    <t>CAPEX grant used for asset</t>
  </si>
  <si>
    <t>Number of assets applied to</t>
  </si>
  <si>
    <t>CHECK</t>
  </si>
  <si>
    <t>Total Grant amount (NGN)</t>
  </si>
  <si>
    <t>Sum of Total Investment for Grant (NGN)</t>
  </si>
  <si>
    <t>Year of Depreciation</t>
  </si>
  <si>
    <t>RAB (NGN/year)</t>
  </si>
  <si>
    <t>Unit Price</t>
  </si>
  <si>
    <t>PV incl. Support structure</t>
  </si>
  <si>
    <t>Lead Acid Battery</t>
  </si>
  <si>
    <t>LiIon Battery</t>
  </si>
  <si>
    <t>Battery Inverter</t>
  </si>
  <si>
    <t>PV Inverter</t>
  </si>
  <si>
    <t>Diesel Generator</t>
  </si>
  <si>
    <t>Diesel Tank</t>
  </si>
  <si>
    <t>Grounding</t>
  </si>
  <si>
    <t>Lightning Protection</t>
  </si>
  <si>
    <t>Power House</t>
  </si>
  <si>
    <t>Distr. Box and Cabling</t>
  </si>
  <si>
    <t>System Design and administrative cost</t>
  </si>
  <si>
    <t>Fees for permits</t>
  </si>
  <si>
    <t>Land acquisition</t>
  </si>
  <si>
    <t>Village communication incl. Travel cost</t>
  </si>
  <si>
    <t>Acquisition of debt capital</t>
  </si>
  <si>
    <t>Concrete Pole 6m</t>
  </si>
  <si>
    <t>Concrete Pole 9m</t>
  </si>
  <si>
    <t>Steel Pole 6m</t>
  </si>
  <si>
    <t>Steel Pole 9m</t>
  </si>
  <si>
    <t>Customer Connections</t>
  </si>
  <si>
    <t>CUSTOMER CONNECTIONS</t>
  </si>
  <si>
    <t>DISTRIBUTION ASSETS</t>
  </si>
  <si>
    <t>PROJECT DEVELOPMENT COSTS</t>
  </si>
  <si>
    <t>GENERATION ASSETS</t>
  </si>
  <si>
    <t>Generation Assets</t>
  </si>
  <si>
    <t>Other</t>
  </si>
  <si>
    <t>Project Development Costs</t>
  </si>
  <si>
    <t>Misc.</t>
  </si>
  <si>
    <t>Distribution Assets</t>
  </si>
  <si>
    <t>Aluminium Wire 25mm</t>
  </si>
  <si>
    <t>Aluminium Wire 35mm</t>
  </si>
  <si>
    <t>Aluminium Wire 50mm</t>
  </si>
  <si>
    <t>Aluminium Wire 70mm</t>
  </si>
  <si>
    <t>Aluminium Wire 100mm</t>
  </si>
  <si>
    <t>Aluminium Wire 150mm</t>
  </si>
  <si>
    <t>Pole Dressing</t>
  </si>
  <si>
    <t>Stay Wire</t>
  </si>
  <si>
    <t>Concrete Foundation</t>
  </si>
  <si>
    <t>Installation</t>
  </si>
  <si>
    <t>Car 4x4</t>
  </si>
  <si>
    <t>Regular Car</t>
  </si>
  <si>
    <t>Motor bike</t>
  </si>
  <si>
    <t>Lorry</t>
  </si>
  <si>
    <t>kWh</t>
  </si>
  <si>
    <t>l</t>
  </si>
  <si>
    <t>Square m</t>
  </si>
  <si>
    <t>Nos.</t>
  </si>
  <si>
    <t>TOTAL Operational Costs</t>
  </si>
  <si>
    <t>Operational Cost (NGN/year)</t>
  </si>
  <si>
    <t>NERC Fee (NGN/year)</t>
  </si>
  <si>
    <t>Total Demand (kWh/year)</t>
  </si>
  <si>
    <t>Average Pay As You Go Tariff (NGN/kWh)</t>
  </si>
  <si>
    <t>Net Pay As You Go Tariff in NGN/kWh (excl VAT)</t>
  </si>
  <si>
    <t>Average Total Daily Consumption [kWh/day]</t>
  </si>
  <si>
    <t>Total Energy Consumption [kWh/year]</t>
  </si>
  <si>
    <t>Number of Units per year</t>
  </si>
  <si>
    <t>Unit Measurement</t>
  </si>
  <si>
    <t>Companywide costs</t>
  </si>
  <si>
    <t>COMPANYWIDE COSTS</t>
  </si>
  <si>
    <t>ESIA</t>
  </si>
  <si>
    <t>C5</t>
  </si>
  <si>
    <r>
      <t xml:space="preserve">Enter the </t>
    </r>
    <r>
      <rPr>
        <b/>
        <sz val="11"/>
        <rFont val="Calibri"/>
        <family val="2"/>
        <scheme val="minor"/>
      </rPr>
      <t>end date of the period</t>
    </r>
  </si>
  <si>
    <r>
      <t>·</t>
    </r>
    <r>
      <rPr>
        <sz val="7"/>
        <rFont val="Times New Roman"/>
        <family val="1"/>
      </rPr>
      <t xml:space="preserve">   </t>
    </r>
    <r>
      <rPr>
        <i/>
        <sz val="10"/>
        <rFont val="Calibri"/>
        <family val="2"/>
        <scheme val="minor"/>
      </rPr>
      <t>For the application for the first year, please justify the number of customers by making monthly projections for customer connections, and calculate the average per year</t>
    </r>
  </si>
  <si>
    <t>1;2;3</t>
  </si>
  <si>
    <t>C9</t>
  </si>
  <si>
    <t>kWh/year</t>
  </si>
  <si>
    <r>
      <t xml:space="preserve">Enter the </t>
    </r>
    <r>
      <rPr>
        <b/>
        <sz val="11"/>
        <rFont val="Calibri"/>
        <family val="2"/>
        <scheme val="minor"/>
      </rPr>
      <t>amount of electricity</t>
    </r>
    <r>
      <rPr>
        <sz val="11"/>
        <rFont val="Calibri"/>
        <family val="2"/>
        <scheme val="minor"/>
      </rPr>
      <t xml:space="preserve"> purchased from the DisCo</t>
    </r>
  </si>
  <si>
    <r>
      <t xml:space="preserve">Enter the </t>
    </r>
    <r>
      <rPr>
        <b/>
        <sz val="10"/>
        <rFont val="Calibri"/>
        <family val="2"/>
        <scheme val="minor"/>
      </rPr>
      <t>electricity price</t>
    </r>
    <r>
      <rPr>
        <sz val="10"/>
        <rFont val="Calibri"/>
        <family val="2"/>
        <scheme val="minor"/>
      </rPr>
      <t xml:space="preserve"> agreed with the DisCo for purchasing power from the DisCo</t>
    </r>
  </si>
  <si>
    <t>Usage Fee</t>
  </si>
  <si>
    <r>
      <t xml:space="preserve">Enter the </t>
    </r>
    <r>
      <rPr>
        <b/>
        <sz val="11"/>
        <rFont val="Calibri"/>
        <family val="2"/>
        <scheme val="minor"/>
      </rPr>
      <t xml:space="preserve">usage fee </t>
    </r>
    <r>
      <rPr>
        <sz val="11"/>
        <rFont val="Calibri"/>
        <family val="2"/>
        <scheme val="minor"/>
      </rPr>
      <t>payable to the DisCo</t>
    </r>
  </si>
  <si>
    <t>NGN/year</t>
  </si>
  <si>
    <t>Electricity sold to the DisCo</t>
  </si>
  <si>
    <t>Electricity purchased from DisCo</t>
  </si>
  <si>
    <r>
      <t xml:space="preserve">Enter the </t>
    </r>
    <r>
      <rPr>
        <b/>
        <sz val="11"/>
        <rFont val="Calibri"/>
        <family val="2"/>
        <scheme val="minor"/>
      </rPr>
      <t>amount of electricity</t>
    </r>
    <r>
      <rPr>
        <sz val="11"/>
        <rFont val="Calibri"/>
        <family val="2"/>
        <scheme val="minor"/>
      </rPr>
      <t xml:space="preserve"> sold to the DisCo</t>
    </r>
  </si>
  <si>
    <r>
      <t xml:space="preserve">Enter the </t>
    </r>
    <r>
      <rPr>
        <b/>
        <sz val="11"/>
        <rFont val="Calibri"/>
        <family val="2"/>
        <scheme val="minor"/>
      </rPr>
      <t>electricity price</t>
    </r>
    <r>
      <rPr>
        <sz val="11"/>
        <rFont val="Calibri"/>
        <family val="2"/>
        <scheme val="minor"/>
      </rPr>
      <t xml:space="preserve"> agreed with the DisCo for selling power to the DisCo</t>
    </r>
  </si>
  <si>
    <t>The useful lifetime should be linked to the financing time of the assets, considering that the WACC is considered for the duration of depreciation</t>
  </si>
  <si>
    <t>Years</t>
  </si>
  <si>
    <t>Useful Lifetime</t>
  </si>
  <si>
    <t>Total Grant amount applied</t>
  </si>
  <si>
    <t>Grant Amount Applied (NGN)</t>
  </si>
  <si>
    <t>Grants</t>
  </si>
  <si>
    <t>Please do not enter any grants that have been provided in-kind. Only enter those which have been provided as cash (e.g. RBF)</t>
  </si>
  <si>
    <r>
      <t xml:space="preserve">Enter the </t>
    </r>
    <r>
      <rPr>
        <b/>
        <sz val="11"/>
        <rFont val="Calibri"/>
        <family val="2"/>
        <scheme val="minor"/>
      </rPr>
      <t>name of the asset</t>
    </r>
  </si>
  <si>
    <t>Select the asset category from the Drop-Down menu</t>
  </si>
  <si>
    <t>For companywide costs please note that these costs should be distributed among your projects, i.e. One car should not be fully accounted for in each of your projects, but the cost distributed among the projects</t>
  </si>
  <si>
    <t>Drop Down List</t>
  </si>
  <si>
    <t>CAPEX Grant</t>
  </si>
  <si>
    <r>
      <t xml:space="preserve">Select the </t>
    </r>
    <r>
      <rPr>
        <b/>
        <sz val="11"/>
        <rFont val="Calibri"/>
        <family val="2"/>
        <scheme val="minor"/>
      </rPr>
      <t xml:space="preserve">CAPEX Grant </t>
    </r>
    <r>
      <rPr>
        <sz val="11"/>
        <rFont val="Calibri"/>
        <family val="2"/>
        <scheme val="minor"/>
      </rPr>
      <t>used for this asset</t>
    </r>
  </si>
  <si>
    <t>Note that the entire CAPEX Grant which has been entered under "1" on this sheet should be used up/distributed among assets. In case it is not fully used up, an error will flag up in cells F12-F14</t>
  </si>
  <si>
    <t>Performance Related Profit Margin (PRPM) (NGN/kWh)</t>
  </si>
  <si>
    <t>Unit Cost (NGN)</t>
  </si>
  <si>
    <t>N/A</t>
  </si>
  <si>
    <t>Connection Price Charged (NGN)</t>
  </si>
  <si>
    <t>Initial Operational Costs</t>
  </si>
  <si>
    <t>Customer Training</t>
  </si>
  <si>
    <t>Productive Use Stimulation</t>
  </si>
  <si>
    <t>INITIAL OPERATIONAL COSTS</t>
  </si>
  <si>
    <t>Tariff per kWh to be charged in comparison to first customer group (in %)</t>
  </si>
  <si>
    <t>Flat Tariff in NGN/month/customer</t>
  </si>
  <si>
    <r>
      <t xml:space="preserve">Enter the historical </t>
    </r>
    <r>
      <rPr>
        <b/>
        <sz val="11"/>
        <rFont val="Calibri"/>
        <family val="2"/>
        <scheme val="minor"/>
      </rPr>
      <t>O&amp;M cost</t>
    </r>
    <r>
      <rPr>
        <sz val="11"/>
        <rFont val="Calibri"/>
        <family val="2"/>
        <scheme val="minor"/>
      </rPr>
      <t xml:space="preserve"> by entering the name of the account, unit measurement, number of units and unit price</t>
    </r>
  </si>
  <si>
    <r>
      <t>·</t>
    </r>
    <r>
      <rPr>
        <sz val="7"/>
        <rFont val="Times New Roman"/>
        <family val="1"/>
      </rPr>
      <t xml:space="preserve">   </t>
    </r>
    <r>
      <rPr>
        <i/>
        <sz val="10"/>
        <rFont val="Calibri"/>
        <family val="2"/>
        <scheme val="minor"/>
      </rPr>
      <t xml:space="preserve">in the case of first application, enter the projected costs for year 1 </t>
    </r>
  </si>
  <si>
    <r>
      <t>·</t>
    </r>
    <r>
      <rPr>
        <sz val="7"/>
        <rFont val="Times New Roman"/>
        <family val="1"/>
      </rPr>
      <t xml:space="preserve">   </t>
    </r>
    <r>
      <rPr>
        <i/>
        <sz val="10"/>
        <rFont val="Calibri"/>
        <family val="2"/>
        <scheme val="minor"/>
      </rPr>
      <t>in the case of application after year 1 of operation, enter the real costs</t>
    </r>
  </si>
  <si>
    <r>
      <t xml:space="preserve">Enter additional </t>
    </r>
    <r>
      <rPr>
        <b/>
        <sz val="11"/>
        <rFont val="Calibri"/>
        <family val="2"/>
        <scheme val="minor"/>
      </rPr>
      <t>projections</t>
    </r>
    <r>
      <rPr>
        <sz val="11"/>
        <rFont val="Calibri"/>
        <family val="2"/>
        <scheme val="minor"/>
      </rPr>
      <t xml:space="preserve"> (only applicable from Y2 onwards) by entering the name of the account, unit measurements, number of units and unit price</t>
    </r>
  </si>
  <si>
    <t>Worksheet “Insert_Finance”</t>
  </si>
  <si>
    <t>Worksheet “Insert_Demand”</t>
  </si>
  <si>
    <t>Worksheet “Insert_Operational Cost”</t>
  </si>
  <si>
    <t>Worksheet “Insert_DisCos”</t>
  </si>
  <si>
    <t>Worksheet “Insert_Asset_Definitions”</t>
  </si>
  <si>
    <t>Worksheet “Insert_Assets”</t>
  </si>
  <si>
    <t>Enter how high tariff groups should be charged vs. the baseline tariff</t>
  </si>
  <si>
    <t>Cells in this colour are input cells</t>
  </si>
  <si>
    <t>Customers</t>
  </si>
  <si>
    <t>Finance</t>
  </si>
  <si>
    <t>Operational Cost</t>
  </si>
  <si>
    <t>x</t>
  </si>
  <si>
    <t>=</t>
  </si>
  <si>
    <t>Item re Interconnection with Discos</t>
  </si>
  <si>
    <t>Asset Definitions</t>
  </si>
  <si>
    <t>Assets</t>
  </si>
  <si>
    <t>DisCos</t>
  </si>
  <si>
    <r>
      <t xml:space="preserve">Define the types of </t>
    </r>
    <r>
      <rPr>
        <b/>
        <sz val="11"/>
        <rFont val="Calibri"/>
        <family val="2"/>
        <scheme val="minor"/>
      </rPr>
      <t xml:space="preserve">customer connection </t>
    </r>
  </si>
  <si>
    <t>For example, this could be "single phase" and "three phase", or "residential", "commercial" etc.</t>
  </si>
  <si>
    <t>B44-B49</t>
  </si>
  <si>
    <r>
      <t xml:space="preserve">Enter grants that are funding any of the assets for your projects, by entering the </t>
    </r>
    <r>
      <rPr>
        <b/>
        <sz val="11"/>
        <rFont val="Calibri"/>
        <family val="2"/>
        <scheme val="minor"/>
      </rPr>
      <t>grant name</t>
    </r>
    <r>
      <rPr>
        <sz val="11"/>
        <rFont val="Calibri"/>
        <family val="2"/>
        <scheme val="minor"/>
      </rPr>
      <t xml:space="preserve"> and </t>
    </r>
    <r>
      <rPr>
        <b/>
        <sz val="11"/>
        <rFont val="Calibri"/>
        <family val="2"/>
        <scheme val="minor"/>
      </rPr>
      <t>total amount of the grant</t>
    </r>
  </si>
  <si>
    <t>B10:C12</t>
  </si>
  <si>
    <t>Note that different types of assets are listed one after the other, starting with customer connections, generation assets, project development costs, distribution assets, customer connections and finally companywide costs</t>
  </si>
  <si>
    <t>B23, B30, B37,...B385</t>
  </si>
  <si>
    <t>C23, C30, C37, …C385</t>
  </si>
  <si>
    <t>D23, D30, D37, …D385</t>
  </si>
  <si>
    <t>F23, F30, F37, …F385</t>
  </si>
  <si>
    <r>
      <t xml:space="preserve">Enter the </t>
    </r>
    <r>
      <rPr>
        <b/>
        <sz val="11"/>
        <rFont val="Calibri"/>
        <family val="2"/>
        <scheme val="minor"/>
      </rPr>
      <t>unit price</t>
    </r>
    <r>
      <rPr>
        <sz val="11"/>
        <rFont val="Calibri"/>
        <family val="2"/>
        <scheme val="minor"/>
      </rPr>
      <t xml:space="preserve"> in NGN (use the exchange rate of the date of payment) including capitalized shipping, customs, transport, installation cost (if not covered in the O&amp;M), etc.; </t>
    </r>
    <r>
      <rPr>
        <b/>
        <sz val="11"/>
        <rFont val="Calibri"/>
        <family val="2"/>
        <scheme val="minor"/>
      </rPr>
      <t>excluding VAT</t>
    </r>
  </si>
  <si>
    <t>2-7</t>
  </si>
  <si>
    <t>Connection Cost charged (NGN)</t>
  </si>
  <si>
    <r>
      <t xml:space="preserve">For the connection costs only, enter the </t>
    </r>
    <r>
      <rPr>
        <b/>
        <sz val="11"/>
        <rFont val="Calibri"/>
        <family val="2"/>
        <scheme val="minor"/>
      </rPr>
      <t xml:space="preserve">connection cost charged </t>
    </r>
    <r>
      <rPr>
        <sz val="11"/>
        <rFont val="Calibri"/>
        <family val="2"/>
        <scheme val="minor"/>
      </rPr>
      <t xml:space="preserve">to customers for connecting to the service (in NGN)
</t>
    </r>
    <r>
      <rPr>
        <i/>
        <sz val="11"/>
        <rFont val="Calibri"/>
        <family val="2"/>
        <scheme val="minor"/>
      </rPr>
      <t>Note that only the price of the connection minus the cost charged will be considered in the calculation.</t>
    </r>
  </si>
  <si>
    <t>H23, H30, H37, …H385</t>
  </si>
  <si>
    <t>G23, G30, G37, …G385</t>
  </si>
  <si>
    <t>I23, I30, I37, …I385</t>
  </si>
  <si>
    <t>Worksheet “Tariff Calc”</t>
  </si>
  <si>
    <t>Tariff Calculation</t>
  </si>
  <si>
    <t>Cells in this colour or darker are output cells</t>
  </si>
  <si>
    <t>per km</t>
  </si>
  <si>
    <t>C3</t>
  </si>
  <si>
    <t>C7</t>
  </si>
  <si>
    <t>B8-B18</t>
  </si>
  <si>
    <t>D8-18</t>
  </si>
  <si>
    <t>F8:H18</t>
  </si>
  <si>
    <t>B10:H94</t>
  </si>
  <si>
    <t>B102:H124</t>
  </si>
  <si>
    <t>C15</t>
  </si>
  <si>
    <t>D5-D55</t>
  </si>
  <si>
    <t>C30</t>
  </si>
  <si>
    <t>C42:C50</t>
  </si>
  <si>
    <t>Flat rate Total</t>
  </si>
  <si>
    <t>Equity Share of Private Investment (%)</t>
  </si>
  <si>
    <t>Debt Share of Private Investment (%)</t>
  </si>
  <si>
    <t>Debt Interest Rate (%)</t>
  </si>
  <si>
    <t>Return on RAB/WACC (%)</t>
  </si>
  <si>
    <r>
      <t xml:space="preserve">Enter the </t>
    </r>
    <r>
      <rPr>
        <b/>
        <sz val="11"/>
        <rFont val="Calibri"/>
        <family val="2"/>
        <scheme val="minor"/>
      </rPr>
      <t>Useful Lifetime</t>
    </r>
    <r>
      <rPr>
        <sz val="11"/>
        <rFont val="Calibri"/>
        <family val="2"/>
        <scheme val="minor"/>
      </rPr>
      <t xml:space="preserve"> of the asset categories, which will be equal to the duration of depreciation for that category. Also enter the type of unit for asset categories which are not pre-defined. Note that if you forget to enter the useful lifetime, it will be assumed to be twenty years.</t>
    </r>
  </si>
  <si>
    <r>
      <t xml:space="preserve">Enter the </t>
    </r>
    <r>
      <rPr>
        <b/>
        <sz val="11"/>
        <rFont val="Calibri"/>
        <family val="2"/>
        <scheme val="minor"/>
      </rPr>
      <t>equity share</t>
    </r>
    <r>
      <rPr>
        <sz val="11"/>
        <rFont val="Calibri"/>
        <family val="2"/>
        <scheme val="minor"/>
      </rPr>
      <t xml:space="preserve"> of the private investment deployed in the project; Please note that the equity and debt share combined make up the private investment, and that any grant is not considered here. </t>
    </r>
  </si>
  <si>
    <t>Expected Equity IRR</t>
  </si>
  <si>
    <r>
      <t xml:space="preserve">Enter the expected </t>
    </r>
    <r>
      <rPr>
        <b/>
        <sz val="11"/>
        <rFont val="Calibri"/>
        <family val="2"/>
        <scheme val="minor"/>
      </rPr>
      <t>equity IRR of the project</t>
    </r>
    <r>
      <rPr>
        <sz val="11"/>
        <rFont val="Calibri"/>
        <family val="2"/>
        <scheme val="minor"/>
      </rPr>
      <t xml:space="preserve"> (in %).</t>
    </r>
  </si>
  <si>
    <t>Expected Debt Interest Rate</t>
  </si>
  <si>
    <r>
      <t xml:space="preserve">Enter the expected </t>
    </r>
    <r>
      <rPr>
        <b/>
        <sz val="11"/>
        <rFont val="Calibri"/>
        <family val="2"/>
        <scheme val="minor"/>
      </rPr>
      <t>Debt interest rate</t>
    </r>
    <r>
      <rPr>
        <sz val="11"/>
        <rFont val="Calibri"/>
        <family val="2"/>
        <scheme val="minor"/>
      </rPr>
      <t xml:space="preserve"> (in %).</t>
    </r>
  </si>
  <si>
    <t>Following Financial Year</t>
  </si>
  <si>
    <t>End of Project</t>
  </si>
  <si>
    <t>Total Energy Consumption (kWh/year)</t>
  </si>
  <si>
    <t>Demand Growth for that year compared to previous year per customer (in %)</t>
  </si>
  <si>
    <t>Additional customers connected in that year</t>
  </si>
  <si>
    <t>Total customers in that year</t>
  </si>
  <si>
    <t>Additional customers</t>
  </si>
  <si>
    <t>D27:J37</t>
  </si>
  <si>
    <t>Demand Growth</t>
  </si>
  <si>
    <t>Please note that this concerns an average customer and not the entire customer group</t>
  </si>
  <si>
    <t>D42:J52</t>
  </si>
  <si>
    <r>
      <t xml:space="preserve">Insert the number of </t>
    </r>
    <r>
      <rPr>
        <b/>
        <sz val="11"/>
        <rFont val="Calibri"/>
        <family val="2"/>
        <scheme val="minor"/>
      </rPr>
      <t>additional customers</t>
    </r>
    <r>
      <rPr>
        <sz val="11"/>
        <rFont val="Calibri"/>
        <family val="2"/>
        <scheme val="minor"/>
      </rPr>
      <t xml:space="preserve"> for that year per customer group</t>
    </r>
  </si>
  <si>
    <r>
      <t xml:space="preserve">Insert the </t>
    </r>
    <r>
      <rPr>
        <b/>
        <sz val="11"/>
        <rFont val="Calibri"/>
        <family val="2"/>
        <scheme val="minor"/>
      </rPr>
      <t>percentage growth</t>
    </r>
    <r>
      <rPr>
        <sz val="11"/>
        <rFont val="Calibri"/>
        <family val="2"/>
        <scheme val="minor"/>
      </rPr>
      <t xml:space="preserve"> you would expect an average customer of that customer group to experience in the given year</t>
    </r>
  </si>
  <si>
    <t>Inflation (%)</t>
  </si>
  <si>
    <t>Equity Share of Private Investment</t>
  </si>
  <si>
    <t>Inflation</t>
  </si>
  <si>
    <r>
      <t xml:space="preserve">Enter the annual </t>
    </r>
    <r>
      <rPr>
        <b/>
        <sz val="11"/>
        <rFont val="Calibri"/>
        <family val="2"/>
        <scheme val="minor"/>
      </rPr>
      <t xml:space="preserve">inflation rate </t>
    </r>
    <r>
      <rPr>
        <sz val="11"/>
        <rFont val="Calibri"/>
        <family val="2"/>
        <scheme val="minor"/>
      </rPr>
      <t>(in %)</t>
    </r>
  </si>
  <si>
    <t>Changing Operational Costs</t>
  </si>
  <si>
    <t>Constant Operational Costs</t>
  </si>
  <si>
    <t>Total Revenue in NGN/year check</t>
  </si>
  <si>
    <t>Average Flat rate Tariff (NGN/month)</t>
  </si>
  <si>
    <t>Total revenues per customer group check (PAYG)</t>
  </si>
  <si>
    <t>Total revenues per customer group check (Flat)</t>
  </si>
  <si>
    <t>Remote monitoring equipment (VSAT)</t>
  </si>
  <si>
    <t>Average Daily  Consumption Daytime (kWh/day)</t>
  </si>
  <si>
    <t>Average Daily Consumption Nighttime (kWh/day)</t>
  </si>
  <si>
    <t>Total Energy Consumption Daytime (kWh/year)</t>
  </si>
  <si>
    <t>Total Energy Consumption Nighttime (kWh/year)</t>
  </si>
  <si>
    <t>Diesel</t>
  </si>
  <si>
    <t>Unit Cost (NGN/unit)</t>
  </si>
  <si>
    <t>Equity Expected ROI (%)</t>
  </si>
  <si>
    <t>Total Daytime Energy Consumption (kWh/year)</t>
  </si>
  <si>
    <t>Total Nighttime Energy Consumption (kWh/year)</t>
  </si>
  <si>
    <r>
      <t xml:space="preserve">Enter the </t>
    </r>
    <r>
      <rPr>
        <b/>
        <sz val="11"/>
        <rFont val="Calibri"/>
        <family val="2"/>
        <scheme val="minor"/>
      </rPr>
      <t>average daily consumption</t>
    </r>
    <r>
      <rPr>
        <sz val="11"/>
        <rFont val="Calibri"/>
        <family val="2"/>
        <scheme val="minor"/>
      </rPr>
      <t xml:space="preserve"> per customer group, separated into day time and night time demand</t>
    </r>
  </si>
  <si>
    <t>In case you do not want to calculate a Time of Use Tariff, it would be sufficient at this stage to only enter a Daytime Tariff and leave the cells for night time blank</t>
  </si>
  <si>
    <t>Day and Night Time Tariff</t>
  </si>
  <si>
    <t>Day Time Tariff (in %)</t>
  </si>
  <si>
    <t>Night Time Tariff per kWh to be charged in comparison to Day Time Tariff (in %)</t>
  </si>
  <si>
    <t>Average Day Time Tariff (NGN/kWh)</t>
  </si>
  <si>
    <t>Average Night Time Tariff (NGN/kWh)</t>
  </si>
  <si>
    <t>In case you would like to calculate a time of use tariff, enter here the weighting between the night and day tariff, i.e. what percentage price of the day tariff the night tariff should have</t>
  </si>
  <si>
    <t>Day Time</t>
  </si>
  <si>
    <t>Night Time</t>
  </si>
  <si>
    <t>Factor for Night Time</t>
  </si>
  <si>
    <t>Note this is a draft of the tool only.</t>
  </si>
  <si>
    <t>Version 4</t>
  </si>
  <si>
    <t>Performance Related Profit Margin</t>
  </si>
  <si>
    <t>The Performance Related Profit Margin is a fixed amount per KwH that is added to the overall tariff to add a profit margin to the tariff based on consumption. This allows even companies which have CAPEX funded 100% through grants to be making a (small) profit.</t>
  </si>
  <si>
    <t>C19</t>
  </si>
  <si>
    <t>Yearly cost increase per unit (%)</t>
  </si>
  <si>
    <t>Flat usage fee charge (NGN/year)</t>
  </si>
  <si>
    <t>Usage Fee charge based on demand (in NGN/kWh)</t>
  </si>
  <si>
    <t>Usage Fee charge based on demand (in NGN/year)</t>
  </si>
  <si>
    <t>First five years contribution to tariff</t>
  </si>
  <si>
    <t>!</t>
  </si>
  <si>
    <t>Years five to twenty contribution to tariff</t>
  </si>
  <si>
    <t>Tariff approval period</t>
  </si>
  <si>
    <t>Tariff Development in following years (for information)</t>
  </si>
  <si>
    <t>Meter reading/billing (cost per kWh sold)</t>
  </si>
  <si>
    <t>Fixed data cost</t>
  </si>
  <si>
    <t>Service &amp; Maintenance</t>
  </si>
  <si>
    <t>Logistics</t>
  </si>
  <si>
    <t>Fixed meter reading/billing cost</t>
  </si>
  <si>
    <t>Staff Salary from head office (Allocation to this project)</t>
  </si>
  <si>
    <t>Local staff salary</t>
  </si>
  <si>
    <t>Security</t>
  </si>
  <si>
    <t>Office costs</t>
  </si>
  <si>
    <t>Company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</si>
</sst>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_€_-;\-* #,##0.00\ _€_-;_-* &quot;-&quot;??\ _€_-;_-@_-"/>
    <numFmt numFmtId="165" formatCode="#,##0\ [$SLL]"/>
    <numFmt numFmtId="166" formatCode="_-* #,##0\ _€_-;\-* #,##0\ _€_-;_-* &quot;-&quot;??\ _€_-;_-@_-"/>
    <numFmt numFmtId="167" formatCode="_-* #,##0.0\ _€_-;\-* #,##0.0\ _€_-;_-* &quot;-&quot;??\ _€_-;_-@_-"/>
    <numFmt numFmtId="168" formatCode="0.0%"/>
    <numFmt numFmtId="169" formatCode="_-[$$-409]* #,##0.00_ ;_-[$$-409]* \-#,##0.00\ ;_-[$$-409]* &quot;-&quot;??_ ;_-@_ "/>
    <numFmt numFmtId="170" formatCode="#,##0.00\ [$NGN]"/>
    <numFmt numFmtId="171" formatCode="#,##0\ [$NGN]"/>
    <numFmt numFmtId="172" formatCode="#,##0.0\ [$NGN]"/>
  </numFmts>
  <fonts count="2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sz val="36"/>
      <color theme="1"/>
      <name val="Calibri"/>
      <family val="2"/>
      <scheme val="minor"/>
    </font>
    <font>
      <sz val="10"/>
      <name val="Arial"/>
      <family val="2"/>
    </font>
    <font>
      <b/>
      <i/>
      <sz val="11"/>
      <color theme="1"/>
      <name val="Calibri"/>
      <family val="2"/>
      <scheme val="minor"/>
    </font>
    <font>
      <sz val="11"/>
      <color theme="0" tint="-0.249977111117893"/>
      <name val="Calibri"/>
      <family val="2"/>
      <scheme val="minor"/>
    </font>
    <font>
      <sz val="10"/>
      <color theme="1"/>
      <name val="Arial Black"/>
      <family val="2"/>
    </font>
    <font>
      <b/>
      <sz val="10"/>
      <color theme="1"/>
      <name val="Arial Black"/>
      <family val="2"/>
    </font>
    <font>
      <sz val="10"/>
      <color theme="0"/>
      <name val="Arial Black"/>
      <family val="2"/>
    </font>
    <font>
      <sz val="11"/>
      <name val="Calibri"/>
      <family val="2"/>
      <scheme val="minor"/>
    </font>
    <font>
      <b/>
      <sz val="11"/>
      <name val="Calibri"/>
      <family val="2"/>
      <scheme val="minor"/>
    </font>
    <font>
      <i/>
      <sz val="10"/>
      <name val="Calibri"/>
      <family val="2"/>
      <scheme val="minor"/>
    </font>
    <font>
      <sz val="10"/>
      <name val="Symbol"/>
      <family val="1"/>
      <charset val="2"/>
    </font>
    <font>
      <sz val="7"/>
      <name val="Times New Roman"/>
      <family val="1"/>
    </font>
    <font>
      <sz val="11"/>
      <color rgb="FFFF0000"/>
      <name val="Calibri"/>
      <family val="2"/>
      <scheme val="minor"/>
    </font>
    <font>
      <sz val="8"/>
      <name val="Calibri"/>
      <family val="2"/>
      <scheme val="minor"/>
    </font>
    <font>
      <sz val="11"/>
      <color rgb="FF006100"/>
      <name val="Calibri"/>
      <family val="2"/>
      <scheme val="minor"/>
    </font>
    <font>
      <i/>
      <sz val="11"/>
      <name val="Calibri"/>
      <family val="2"/>
      <scheme val="minor"/>
    </font>
    <font>
      <sz val="10"/>
      <name val="Calibri"/>
      <family val="2"/>
      <scheme val="minor"/>
    </font>
    <font>
      <b/>
      <sz val="10"/>
      <name val="Calibri"/>
      <family val="2"/>
      <scheme val="minor"/>
    </font>
    <font>
      <b/>
      <sz val="13"/>
      <name val="Calibri Light"/>
      <family val="2"/>
    </font>
    <font>
      <sz val="13"/>
      <name val="Calibri Light"/>
      <family val="2"/>
    </font>
    <font>
      <sz val="12"/>
      <name val="Calibri Light"/>
      <family val="2"/>
    </font>
    <font>
      <b/>
      <sz val="18"/>
      <name val="Calibri Light"/>
      <family val="2"/>
    </font>
    <font>
      <b/>
      <sz val="20"/>
      <color theme="1"/>
      <name val="Calibri"/>
      <family val="2"/>
      <scheme val="minor"/>
    </font>
    <font>
      <b/>
      <sz val="11"/>
      <color rgb="FFFF0000"/>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CC66FF"/>
        <bgColor indexed="64"/>
      </patternFill>
    </fill>
    <fill>
      <patternFill patternType="solid">
        <fgColor theme="8"/>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theme="9"/>
        <bgColor indexed="64"/>
      </patternFill>
    </fill>
    <fill>
      <patternFill patternType="solid">
        <fgColor rgb="FFC6EFCE"/>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style="thin">
        <color theme="0"/>
      </right>
      <top/>
      <bottom/>
      <diagonal/>
    </border>
    <border>
      <left style="thin">
        <color auto="1"/>
      </left>
      <right style="thin">
        <color theme="0"/>
      </right>
      <top/>
      <bottom style="thin">
        <color theme="0"/>
      </bottom>
      <diagonal/>
    </border>
    <border>
      <left style="thin">
        <color theme="0"/>
      </left>
      <right style="thin">
        <color auto="1"/>
      </right>
      <top/>
      <bottom style="thin">
        <color theme="0"/>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theme="0"/>
      </top>
      <bottom style="thin">
        <color auto="1"/>
      </bottom>
      <diagonal/>
    </border>
    <border>
      <left style="thin">
        <color theme="0"/>
      </left>
      <right/>
      <top style="thin">
        <color indexed="64"/>
      </top>
      <bottom style="thin">
        <color indexed="64"/>
      </bottom>
      <diagonal/>
    </border>
    <border>
      <left style="thin">
        <color theme="0"/>
      </left>
      <right/>
      <top style="thin">
        <color auto="1"/>
      </top>
      <bottom style="thin">
        <color theme="0"/>
      </bottom>
      <diagonal/>
    </border>
    <border>
      <left style="thin">
        <color indexed="64"/>
      </left>
      <right/>
      <top style="thin">
        <color theme="0"/>
      </top>
      <bottom style="thin">
        <color theme="0"/>
      </bottom>
      <diagonal/>
    </border>
    <border>
      <left style="thin">
        <color auto="1"/>
      </left>
      <right style="thin">
        <color indexed="64"/>
      </right>
      <top style="thin">
        <color indexed="64"/>
      </top>
      <bottom style="thin">
        <color theme="0"/>
      </bottom>
      <diagonal/>
    </border>
    <border>
      <left style="thin">
        <color auto="1"/>
      </left>
      <right style="thin">
        <color theme="0"/>
      </right>
      <top/>
      <bottom style="thin">
        <color indexed="64"/>
      </bottom>
      <diagonal/>
    </border>
    <border>
      <left style="thin">
        <color auto="1"/>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top style="thin">
        <color auto="1"/>
      </top>
      <bottom style="thin">
        <color theme="0"/>
      </bottom>
      <diagonal/>
    </border>
    <border>
      <left/>
      <right/>
      <top style="thin">
        <color theme="0"/>
      </top>
      <bottom style="thin">
        <color theme="0"/>
      </bottom>
      <diagonal/>
    </border>
    <border>
      <left/>
      <right style="thin">
        <color theme="0"/>
      </right>
      <top style="thin">
        <color auto="1"/>
      </top>
      <bottom style="thin">
        <color theme="0"/>
      </bottom>
      <diagonal/>
    </border>
    <border>
      <left style="thin">
        <color auto="1"/>
      </left>
      <right style="thin">
        <color indexed="64"/>
      </right>
      <top/>
      <bottom style="thin">
        <color theme="0"/>
      </bottom>
      <diagonal/>
    </border>
    <border>
      <left/>
      <right style="thin">
        <color theme="0"/>
      </right>
      <top style="thin">
        <color theme="0"/>
      </top>
      <bottom style="thin">
        <color indexed="64"/>
      </bottom>
      <diagonal/>
    </border>
    <border>
      <left/>
      <right/>
      <top style="thin">
        <color theme="0"/>
      </top>
      <bottom style="thin">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0" fontId="19" fillId="14" borderId="0" applyNumberFormat="0" applyBorder="0" applyAlignment="0" applyProtection="0"/>
    <xf numFmtId="0" fontId="1" fillId="0" borderId="0"/>
  </cellStyleXfs>
  <cellXfs count="805">
    <xf numFmtId="0" fontId="0" fillId="0" borderId="0" xfId="0"/>
    <xf numFmtId="0" fontId="14" fillId="0" borderId="12" xfId="0" applyFont="1" applyBorder="1" applyAlignment="1">
      <alignment vertical="center" wrapText="1"/>
    </xf>
    <xf numFmtId="0" fontId="12" fillId="0" borderId="4" xfId="0" applyFont="1" applyBorder="1" applyAlignment="1">
      <alignment vertical="center" wrapText="1"/>
    </xf>
    <xf numFmtId="0" fontId="12" fillId="0" borderId="10" xfId="0" applyFont="1" applyBorder="1" applyAlignment="1">
      <alignment vertical="center" wrapText="1"/>
    </xf>
    <xf numFmtId="0" fontId="15" fillId="0" borderId="13" xfId="0" applyFont="1" applyBorder="1" applyAlignment="1">
      <alignment horizontal="left" vertical="center" wrapText="1" indent="1"/>
    </xf>
    <xf numFmtId="0" fontId="15" fillId="0" borderId="11" xfId="0" applyFont="1" applyBorder="1" applyAlignment="1">
      <alignment horizontal="left" vertical="center" wrapText="1" indent="1"/>
    </xf>
    <xf numFmtId="0" fontId="12" fillId="0" borderId="0" xfId="0" applyFont="1"/>
    <xf numFmtId="0" fontId="12" fillId="0" borderId="19" xfId="0" applyFont="1" applyBorder="1" applyAlignment="1">
      <alignment vertical="center" wrapText="1"/>
    </xf>
    <xf numFmtId="0" fontId="12" fillId="0" borderId="15" xfId="0" applyFont="1" applyBorder="1" applyAlignment="1">
      <alignment horizontal="left" vertical="center"/>
    </xf>
    <xf numFmtId="0" fontId="21" fillId="0" borderId="12" xfId="0" applyFont="1" applyBorder="1" applyAlignment="1">
      <alignment vertical="center" wrapText="1"/>
    </xf>
    <xf numFmtId="0" fontId="12" fillId="0" borderId="16" xfId="0" applyFont="1" applyBorder="1" applyAlignment="1">
      <alignment vertical="center" wrapText="1"/>
    </xf>
    <xf numFmtId="0" fontId="14" fillId="0" borderId="14" xfId="0" applyFont="1" applyBorder="1" applyAlignment="1">
      <alignment vertical="center" wrapText="1"/>
    </xf>
    <xf numFmtId="0" fontId="21" fillId="0" borderId="15" xfId="0" applyFont="1" applyBorder="1" applyAlignment="1">
      <alignment vertical="center" wrapText="1"/>
    </xf>
    <xf numFmtId="0" fontId="14" fillId="0" borderId="11" xfId="0" applyFont="1" applyBorder="1" applyAlignment="1">
      <alignment vertical="center" wrapText="1"/>
    </xf>
    <xf numFmtId="0" fontId="14" fillId="0" borderId="13" xfId="0" applyFont="1" applyBorder="1" applyAlignment="1">
      <alignment vertical="center" wrapText="1"/>
    </xf>
    <xf numFmtId="0" fontId="20" fillId="0" borderId="13" xfId="0" applyFont="1" applyBorder="1" applyAlignment="1">
      <alignment vertical="center" wrapText="1"/>
    </xf>
    <xf numFmtId="0" fontId="24" fillId="0" borderId="21" xfId="0" applyFont="1" applyBorder="1" applyAlignment="1">
      <alignment vertical="center"/>
    </xf>
    <xf numFmtId="0" fontId="12" fillId="0" borderId="14" xfId="0" applyFont="1" applyBorder="1"/>
    <xf numFmtId="0" fontId="15" fillId="0" borderId="14" xfId="0" applyFont="1" applyBorder="1" applyAlignment="1">
      <alignment horizontal="left" vertical="center" wrapText="1" indent="1"/>
    </xf>
    <xf numFmtId="0" fontId="12" fillId="2" borderId="1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3" fillId="11" borderId="30" xfId="0" applyFont="1" applyFill="1" applyBorder="1" applyAlignment="1" applyProtection="1">
      <alignment horizontal="center" vertical="center"/>
    </xf>
    <xf numFmtId="0" fontId="3" fillId="11" borderId="45" xfId="0" applyFont="1" applyFill="1" applyBorder="1" applyAlignment="1" applyProtection="1">
      <alignment vertical="center"/>
    </xf>
    <xf numFmtId="0" fontId="2" fillId="3" borderId="53" xfId="0" applyFont="1" applyFill="1" applyBorder="1" applyAlignment="1" applyProtection="1">
      <alignment vertical="center"/>
    </xf>
    <xf numFmtId="0" fontId="2" fillId="3" borderId="54" xfId="0" applyFont="1" applyFill="1" applyBorder="1" applyAlignment="1" applyProtection="1">
      <alignment horizontal="center" vertical="center"/>
    </xf>
    <xf numFmtId="0" fontId="0" fillId="3" borderId="54" xfId="0" applyFill="1" applyBorder="1" applyAlignment="1" applyProtection="1">
      <alignment horizontal="center" vertical="center"/>
    </xf>
    <xf numFmtId="0" fontId="20" fillId="0" borderId="18" xfId="0" applyFont="1" applyBorder="1" applyAlignment="1">
      <alignment vertical="center" wrapText="1"/>
    </xf>
    <xf numFmtId="0" fontId="25" fillId="15" borderId="21" xfId="0" applyFont="1" applyFill="1" applyBorder="1" applyAlignment="1">
      <alignment horizontal="left" vertical="center"/>
    </xf>
    <xf numFmtId="0" fontId="25" fillId="15" borderId="0" xfId="0" applyFont="1" applyFill="1" applyAlignment="1">
      <alignment horizontal="left" vertical="center"/>
    </xf>
    <xf numFmtId="0" fontId="25" fillId="15" borderId="14" xfId="0" applyFont="1" applyFill="1" applyBorder="1" applyAlignment="1">
      <alignment horizontal="left" vertical="center"/>
    </xf>
    <xf numFmtId="0" fontId="25" fillId="11" borderId="21" xfId="0" applyFont="1" applyFill="1" applyBorder="1" applyAlignment="1">
      <alignment horizontal="left" vertical="center"/>
    </xf>
    <xf numFmtId="0" fontId="25" fillId="11" borderId="0" xfId="0" applyFont="1" applyFill="1" applyAlignment="1">
      <alignment horizontal="left" vertical="center"/>
    </xf>
    <xf numFmtId="0" fontId="25" fillId="11" borderId="14" xfId="0" applyFont="1" applyFill="1" applyBorder="1" applyAlignment="1">
      <alignment horizontal="left" vertical="center"/>
    </xf>
    <xf numFmtId="0" fontId="20" fillId="0" borderId="21" xfId="0" applyFont="1" applyBorder="1" applyAlignment="1">
      <alignment vertical="center" wrapText="1"/>
    </xf>
    <xf numFmtId="0" fontId="12" fillId="0" borderId="19" xfId="0" applyFont="1" applyBorder="1" applyAlignment="1">
      <alignment horizontal="right" vertical="center" wrapText="1"/>
    </xf>
    <xf numFmtId="0" fontId="12" fillId="0" borderId="16" xfId="0" applyFont="1" applyBorder="1" applyAlignment="1">
      <alignment horizontal="left" vertical="center" wrapText="1"/>
    </xf>
    <xf numFmtId="0" fontId="20" fillId="0" borderId="16" xfId="0" applyFont="1" applyBorder="1" applyAlignment="1">
      <alignment vertical="center" wrapText="1"/>
    </xf>
    <xf numFmtId="0" fontId="12" fillId="0" borderId="20" xfId="0" applyFont="1" applyBorder="1" applyAlignment="1">
      <alignment horizontal="left" vertical="center" wrapText="1"/>
    </xf>
    <xf numFmtId="0" fontId="17" fillId="11" borderId="0" xfId="4" applyFont="1" applyFill="1" applyBorder="1" applyAlignment="1">
      <alignment horizontal="center" vertical="center"/>
    </xf>
    <xf numFmtId="0" fontId="12" fillId="0" borderId="0" xfId="0" applyFont="1" applyAlignment="1">
      <alignment horizontal="left"/>
    </xf>
    <xf numFmtId="0" fontId="12" fillId="0" borderId="15" xfId="0" applyFont="1" applyBorder="1" applyAlignment="1">
      <alignment horizontal="right" vertical="center" wrapText="1"/>
    </xf>
    <xf numFmtId="0" fontId="12" fillId="0" borderId="15" xfId="0" applyFont="1" applyBorder="1" applyAlignment="1">
      <alignment horizontal="left" vertical="center" wrapText="1"/>
    </xf>
    <xf numFmtId="0" fontId="12" fillId="0" borderId="15" xfId="0" applyFont="1" applyBorder="1" applyAlignment="1">
      <alignment vertical="center" wrapText="1"/>
    </xf>
    <xf numFmtId="0" fontId="12" fillId="0" borderId="13" xfId="0" applyFont="1" applyBorder="1" applyAlignment="1">
      <alignment vertical="center" wrapText="1"/>
    </xf>
    <xf numFmtId="0" fontId="12" fillId="0" borderId="20" xfId="0" applyFont="1" applyBorder="1" applyAlignment="1">
      <alignment vertical="center" wrapText="1"/>
    </xf>
    <xf numFmtId="0" fontId="12" fillId="0" borderId="14" xfId="0" applyFont="1" applyBorder="1" applyAlignment="1">
      <alignment vertical="center" wrapText="1"/>
    </xf>
    <xf numFmtId="0" fontId="12" fillId="0" borderId="12" xfId="0" applyFont="1" applyBorder="1" applyAlignment="1">
      <alignment vertical="center" wrapText="1"/>
    </xf>
    <xf numFmtId="0" fontId="12" fillId="0" borderId="11" xfId="0" applyFont="1" applyBorder="1" applyAlignment="1">
      <alignment vertical="center" wrapText="1"/>
    </xf>
    <xf numFmtId="0" fontId="0" fillId="0" borderId="0" xfId="0" applyAlignment="1">
      <alignment horizontal="center"/>
    </xf>
    <xf numFmtId="0" fontId="0" fillId="0" borderId="0" xfId="0" applyBorder="1" applyAlignment="1"/>
    <xf numFmtId="0" fontId="28" fillId="0" borderId="0" xfId="0" applyFont="1" applyBorder="1" applyAlignment="1"/>
    <xf numFmtId="0" fontId="0" fillId="0" borderId="0" xfId="0" applyAlignment="1" applyProtection="1">
      <alignment vertical="center"/>
    </xf>
    <xf numFmtId="0" fontId="11" fillId="8" borderId="0" xfId="0" applyFont="1" applyFill="1" applyAlignment="1" applyProtection="1">
      <alignment horizontal="center" vertical="center"/>
    </xf>
    <xf numFmtId="0" fontId="3" fillId="11" borderId="23" xfId="0" applyFont="1" applyFill="1" applyBorder="1" applyAlignment="1" applyProtection="1">
      <alignment vertical="center"/>
    </xf>
    <xf numFmtId="0" fontId="11" fillId="11" borderId="0" xfId="0" applyFont="1" applyFill="1" applyAlignment="1" applyProtection="1">
      <alignment horizontal="center" vertical="center"/>
    </xf>
    <xf numFmtId="0" fontId="3" fillId="11" borderId="25" xfId="0" applyFont="1" applyFill="1" applyBorder="1" applyAlignment="1" applyProtection="1">
      <alignment vertical="center"/>
    </xf>
    <xf numFmtId="0" fontId="3" fillId="11" borderId="9" xfId="0" applyFont="1" applyFill="1" applyBorder="1" applyAlignment="1" applyProtection="1">
      <alignment horizontal="center" vertical="center"/>
    </xf>
    <xf numFmtId="0" fontId="3" fillId="0" borderId="25" xfId="0" applyFont="1" applyBorder="1" applyAlignment="1" applyProtection="1">
      <alignment vertical="center"/>
    </xf>
    <xf numFmtId="9" fontId="0" fillId="15" borderId="9" xfId="2" applyFont="1" applyFill="1" applyBorder="1" applyAlignment="1" applyProtection="1">
      <alignment horizontal="center" vertical="center"/>
    </xf>
    <xf numFmtId="0" fontId="3" fillId="0" borderId="26" xfId="0" applyFont="1" applyBorder="1" applyAlignment="1" applyProtection="1">
      <alignment vertical="center"/>
    </xf>
    <xf numFmtId="9" fontId="0" fillId="15" borderId="27" xfId="2" applyFont="1" applyFill="1" applyBorder="1" applyAlignment="1" applyProtection="1">
      <alignment horizontal="center" vertical="center"/>
    </xf>
    <xf numFmtId="0" fontId="9" fillId="0" borderId="0" xfId="0" applyFont="1" applyAlignment="1" applyProtection="1">
      <alignment horizontal="center" vertical="center"/>
    </xf>
    <xf numFmtId="0" fontId="3" fillId="0" borderId="5" xfId="0" applyFont="1" applyBorder="1" applyAlignment="1" applyProtection="1">
      <alignment vertical="center"/>
    </xf>
    <xf numFmtId="171" fontId="0" fillId="11" borderId="7" xfId="2" applyNumberFormat="1" applyFont="1" applyFill="1" applyBorder="1" applyAlignment="1" applyProtection="1">
      <alignment vertical="center"/>
    </xf>
    <xf numFmtId="0" fontId="27" fillId="11" borderId="0" xfId="5" applyFont="1" applyFill="1" applyBorder="1" applyAlignment="1" applyProtection="1">
      <alignment horizontal="center" vertical="center" wrapText="1"/>
    </xf>
    <xf numFmtId="0" fontId="0" fillId="0" borderId="1" xfId="0" applyBorder="1" applyAlignment="1" applyProtection="1">
      <alignment horizontal="left" vertical="center"/>
    </xf>
    <xf numFmtId="0" fontId="0" fillId="0" borderId="0" xfId="0" applyBorder="1" applyAlignment="1" applyProtection="1">
      <alignment horizontal="left" vertical="center"/>
    </xf>
    <xf numFmtId="0" fontId="0" fillId="5" borderId="1" xfId="0" applyFill="1" applyBorder="1" applyAlignment="1" applyProtection="1">
      <alignment horizontal="center" vertical="center"/>
    </xf>
    <xf numFmtId="0" fontId="0" fillId="0" borderId="0" xfId="0" applyFill="1" applyBorder="1" applyAlignment="1" applyProtection="1">
      <alignment horizontal="center" vertical="center"/>
    </xf>
    <xf numFmtId="14" fontId="0" fillId="0" borderId="1" xfId="0" applyNumberFormat="1" applyBorder="1" applyAlignment="1" applyProtection="1">
      <alignment horizontal="center" vertical="center"/>
    </xf>
    <xf numFmtId="14" fontId="0" fillId="0" borderId="0" xfId="0" applyNumberFormat="1" applyBorder="1" applyAlignment="1" applyProtection="1">
      <alignment horizontal="center" vertical="center"/>
    </xf>
    <xf numFmtId="0" fontId="2" fillId="0" borderId="22" xfId="0" applyFont="1" applyFill="1" applyBorder="1" applyAlignment="1" applyProtection="1">
      <alignment vertical="center"/>
    </xf>
    <xf numFmtId="0" fontId="2" fillId="0" borderId="0" xfId="0" applyFont="1" applyFill="1" applyBorder="1" applyAlignment="1" applyProtection="1">
      <alignment vertical="center"/>
    </xf>
    <xf numFmtId="0" fontId="2" fillId="0" borderId="2" xfId="0" applyFont="1" applyFill="1" applyBorder="1" applyAlignment="1" applyProtection="1">
      <alignment horizontal="center" vertical="center" wrapText="1"/>
    </xf>
    <xf numFmtId="0" fontId="2" fillId="11" borderId="28" xfId="0" applyFont="1" applyFill="1" applyBorder="1" applyAlignment="1" applyProtection="1">
      <alignment horizontal="center" vertical="center" wrapText="1"/>
    </xf>
    <xf numFmtId="0" fontId="2" fillId="11" borderId="28" xfId="0" applyFont="1" applyFill="1" applyBorder="1" applyAlignment="1" applyProtection="1">
      <alignment vertical="center" wrapText="1"/>
    </xf>
    <xf numFmtId="0" fontId="2" fillId="0" borderId="23"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0" borderId="6" xfId="0" applyFont="1" applyFill="1" applyBorder="1" applyAlignment="1" applyProtection="1">
      <alignment horizontal="center" vertical="center" wrapText="1"/>
    </xf>
    <xf numFmtId="0" fontId="2" fillId="3" borderId="29"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3" fillId="11" borderId="28" xfId="0" applyFont="1" applyFill="1" applyBorder="1" applyAlignment="1" applyProtection="1">
      <alignment vertical="center"/>
    </xf>
    <xf numFmtId="3" fontId="0" fillId="0" borderId="28" xfId="0" applyNumberFormat="1" applyFill="1" applyBorder="1" applyAlignment="1" applyProtection="1">
      <alignment horizontal="center" vertical="center"/>
    </xf>
    <xf numFmtId="0" fontId="3" fillId="0" borderId="28" xfId="0" applyFont="1" applyFill="1" applyBorder="1" applyAlignment="1" applyProtection="1">
      <alignment vertical="center"/>
    </xf>
    <xf numFmtId="0" fontId="0" fillId="0" borderId="28" xfId="0" applyFill="1" applyBorder="1" applyAlignment="1" applyProtection="1">
      <alignment vertical="center"/>
    </xf>
    <xf numFmtId="0" fontId="0" fillId="15" borderId="24" xfId="0" applyFill="1" applyBorder="1" applyAlignment="1" applyProtection="1">
      <alignment horizontal="center" vertical="center"/>
    </xf>
    <xf numFmtId="164" fontId="0" fillId="15" borderId="23" xfId="1" applyFont="1" applyFill="1" applyBorder="1" applyAlignment="1" applyProtection="1">
      <alignment horizontal="center" vertical="center"/>
    </xf>
    <xf numFmtId="3" fontId="0" fillId="0" borderId="28" xfId="0" applyNumberFormat="1" applyBorder="1" applyAlignment="1" applyProtection="1">
      <alignment horizontal="center" vertical="center"/>
    </xf>
    <xf numFmtId="164" fontId="0" fillId="15" borderId="28" xfId="1" applyFont="1" applyFill="1" applyBorder="1" applyAlignment="1" applyProtection="1">
      <alignment horizontal="center" vertical="center"/>
    </xf>
    <xf numFmtId="164" fontId="0" fillId="0" borderId="28" xfId="1" applyFont="1" applyFill="1" applyBorder="1" applyAlignment="1" applyProtection="1">
      <alignment horizontal="center" vertical="center"/>
    </xf>
    <xf numFmtId="164" fontId="2" fillId="16" borderId="24" xfId="1" applyFont="1" applyFill="1" applyBorder="1" applyAlignment="1" applyProtection="1">
      <alignment horizontal="center" vertical="center"/>
    </xf>
    <xf numFmtId="0" fontId="3" fillId="0" borderId="25" xfId="0" applyFont="1" applyFill="1" applyBorder="1" applyAlignment="1" applyProtection="1">
      <alignment vertical="center"/>
    </xf>
    <xf numFmtId="0" fontId="3" fillId="11" borderId="0" xfId="0" applyFont="1" applyFill="1" applyBorder="1" applyAlignment="1" applyProtection="1">
      <alignment vertical="center"/>
    </xf>
    <xf numFmtId="3" fontId="3" fillId="0" borderId="9" xfId="0" applyNumberFormat="1" applyFont="1" applyFill="1" applyBorder="1" applyAlignment="1" applyProtection="1">
      <alignment horizontal="center" vertical="center"/>
    </xf>
    <xf numFmtId="3" fontId="0" fillId="0" borderId="0" xfId="0" applyNumberFormat="1" applyFill="1" applyBorder="1" applyAlignment="1" applyProtection="1">
      <alignment horizontal="center" vertical="center"/>
    </xf>
    <xf numFmtId="0" fontId="3" fillId="0" borderId="0" xfId="0" applyFont="1" applyFill="1" applyBorder="1" applyAlignment="1" applyProtection="1">
      <alignment vertical="center"/>
    </xf>
    <xf numFmtId="0" fontId="0" fillId="0" borderId="0" xfId="0" applyFill="1" applyBorder="1" applyAlignment="1" applyProtection="1">
      <alignment vertical="center"/>
    </xf>
    <xf numFmtId="0" fontId="0" fillId="0" borderId="9" xfId="0" applyFill="1" applyBorder="1" applyAlignment="1" applyProtection="1">
      <alignment horizontal="center" vertical="center"/>
    </xf>
    <xf numFmtId="164" fontId="0" fillId="0" borderId="25" xfId="1" applyFont="1" applyFill="1" applyBorder="1" applyAlignment="1" applyProtection="1">
      <alignment horizontal="center" vertical="center"/>
    </xf>
    <xf numFmtId="164" fontId="0" fillId="0" borderId="0" xfId="1" applyFont="1" applyFill="1" applyBorder="1" applyAlignment="1" applyProtection="1">
      <alignment horizontal="center" vertical="center"/>
    </xf>
    <xf numFmtId="164" fontId="2" fillId="0" borderId="9" xfId="1" applyFont="1" applyFill="1" applyBorder="1" applyAlignment="1" applyProtection="1">
      <alignment horizontal="center" vertical="center"/>
    </xf>
    <xf numFmtId="0" fontId="0" fillId="15" borderId="9" xfId="0" applyFill="1" applyBorder="1" applyAlignment="1" applyProtection="1">
      <alignment horizontal="center" vertical="center"/>
    </xf>
    <xf numFmtId="164" fontId="0" fillId="15" borderId="25" xfId="1" applyFont="1" applyFill="1" applyBorder="1" applyAlignment="1" applyProtection="1">
      <alignment horizontal="center" vertical="center"/>
    </xf>
    <xf numFmtId="3" fontId="0" fillId="0" borderId="0" xfId="0" applyNumberFormat="1" applyBorder="1" applyAlignment="1" applyProtection="1">
      <alignment horizontal="center" vertical="center"/>
    </xf>
    <xf numFmtId="164" fontId="0" fillId="15" borderId="0" xfId="1" applyFont="1" applyFill="1" applyBorder="1" applyAlignment="1" applyProtection="1">
      <alignment horizontal="center" vertical="center"/>
    </xf>
    <xf numFmtId="164" fontId="2" fillId="16" borderId="9" xfId="1" applyFont="1" applyFill="1" applyBorder="1" applyAlignment="1" applyProtection="1">
      <alignment horizontal="center" vertical="center"/>
    </xf>
    <xf numFmtId="0" fontId="7" fillId="0" borderId="5" xfId="0" applyFont="1" applyBorder="1" applyAlignment="1" applyProtection="1">
      <alignment vertical="center"/>
    </xf>
    <xf numFmtId="0" fontId="7" fillId="0" borderId="6" xfId="0" applyFont="1" applyBorder="1" applyAlignment="1" applyProtection="1">
      <alignment vertical="center"/>
    </xf>
    <xf numFmtId="3" fontId="2" fillId="16" borderId="7" xfId="0" applyNumberFormat="1" applyFont="1" applyFill="1" applyBorder="1" applyAlignment="1" applyProtection="1">
      <alignment horizontal="center" vertical="center"/>
    </xf>
    <xf numFmtId="3" fontId="0" fillId="0" borderId="6" xfId="0" applyNumberFormat="1" applyBorder="1" applyAlignment="1" applyProtection="1">
      <alignment horizontal="center" vertical="center"/>
    </xf>
    <xf numFmtId="0" fontId="2" fillId="0" borderId="6" xfId="0" applyFont="1" applyFill="1" applyBorder="1" applyAlignment="1" applyProtection="1">
      <alignment vertical="center"/>
    </xf>
    <xf numFmtId="0" fontId="2" fillId="0" borderId="6" xfId="0" applyFont="1" applyBorder="1" applyAlignment="1" applyProtection="1">
      <alignment vertical="center"/>
    </xf>
    <xf numFmtId="164" fontId="2" fillId="16" borderId="5" xfId="1" applyFont="1" applyFill="1" applyBorder="1" applyAlignment="1" applyProtection="1">
      <alignment vertical="center"/>
    </xf>
    <xf numFmtId="164" fontId="2" fillId="0" borderId="6" xfId="1" applyFont="1" applyBorder="1" applyAlignment="1" applyProtection="1">
      <alignment vertical="center"/>
    </xf>
    <xf numFmtId="164" fontId="2" fillId="16" borderId="6" xfId="1" applyFont="1" applyFill="1" applyBorder="1" applyAlignment="1" applyProtection="1">
      <alignment vertical="center"/>
    </xf>
    <xf numFmtId="164" fontId="2" fillId="0" borderId="6" xfId="1" applyFont="1" applyFill="1" applyBorder="1" applyAlignment="1" applyProtection="1">
      <alignment vertical="center"/>
    </xf>
    <xf numFmtId="164" fontId="2" fillId="16" borderId="7" xfId="1" applyFont="1" applyFill="1" applyBorder="1" applyAlignment="1" applyProtection="1">
      <alignment horizontal="center" vertical="center"/>
    </xf>
    <xf numFmtId="0" fontId="0" fillId="0" borderId="1" xfId="0" applyBorder="1" applyAlignment="1" applyProtection="1">
      <alignment vertical="center"/>
    </xf>
    <xf numFmtId="0" fontId="0" fillId="0" borderId="5" xfId="0" applyBorder="1" applyAlignment="1" applyProtection="1">
      <alignment vertical="center"/>
    </xf>
    <xf numFmtId="0" fontId="0" fillId="0" borderId="0" xfId="0" applyBorder="1" applyAlignment="1" applyProtection="1">
      <alignment vertical="center"/>
    </xf>
    <xf numFmtId="9" fontId="0" fillId="0" borderId="0" xfId="0" applyNumberFormat="1" applyAlignment="1" applyProtection="1">
      <alignment vertical="center"/>
    </xf>
    <xf numFmtId="0" fontId="11" fillId="0" borderId="0" xfId="0" applyFont="1" applyFill="1" applyBorder="1" applyAlignment="1" applyProtection="1">
      <alignment vertical="center"/>
    </xf>
    <xf numFmtId="0" fontId="0" fillId="11" borderId="0" xfId="0" applyFill="1" applyBorder="1" applyAlignment="1" applyProtection="1">
      <alignment vertical="center"/>
    </xf>
    <xf numFmtId="0" fontId="2" fillId="3" borderId="2" xfId="0" applyFont="1" applyFill="1" applyBorder="1" applyAlignment="1" applyProtection="1">
      <alignment horizontal="center" vertical="center"/>
    </xf>
    <xf numFmtId="0" fontId="2" fillId="11" borderId="0" xfId="0"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0" fillId="15" borderId="2" xfId="0" applyFill="1" applyBorder="1" applyAlignment="1" applyProtection="1">
      <alignment horizontal="center" vertical="center"/>
    </xf>
    <xf numFmtId="0" fontId="0" fillId="11" borderId="0" xfId="0" applyFill="1" applyBorder="1" applyAlignment="1" applyProtection="1">
      <alignment horizontal="center" vertical="center"/>
    </xf>
    <xf numFmtId="1" fontId="3" fillId="0" borderId="0" xfId="2" applyNumberFormat="1" applyFont="1" applyFill="1" applyBorder="1" applyAlignment="1" applyProtection="1">
      <alignment vertical="center"/>
    </xf>
    <xf numFmtId="1" fontId="0" fillId="0" borderId="0" xfId="2" applyNumberFormat="1" applyFont="1" applyBorder="1" applyAlignment="1" applyProtection="1">
      <alignment vertical="center"/>
    </xf>
    <xf numFmtId="9" fontId="3" fillId="0" borderId="28" xfId="2" applyFont="1" applyFill="1" applyBorder="1" applyAlignment="1" applyProtection="1">
      <alignment vertical="center"/>
    </xf>
    <xf numFmtId="9" fontId="0" fillId="0" borderId="28" xfId="2" applyFont="1" applyBorder="1" applyAlignment="1" applyProtection="1">
      <alignment vertical="center"/>
    </xf>
    <xf numFmtId="164" fontId="0" fillId="15" borderId="24" xfId="1" applyFont="1" applyFill="1" applyBorder="1" applyAlignment="1" applyProtection="1">
      <alignment horizontal="center" vertical="center"/>
    </xf>
    <xf numFmtId="0" fontId="0" fillId="0" borderId="29" xfId="0" applyFill="1" applyBorder="1" applyAlignment="1" applyProtection="1">
      <alignment horizontal="center" vertical="center"/>
    </xf>
    <xf numFmtId="1" fontId="3" fillId="0" borderId="25" xfId="2" applyNumberFormat="1" applyFont="1" applyFill="1" applyBorder="1" applyAlignment="1" applyProtection="1">
      <alignment vertical="center"/>
    </xf>
    <xf numFmtId="1" fontId="3" fillId="0" borderId="9" xfId="2" applyNumberFormat="1" applyFont="1" applyFill="1" applyBorder="1" applyAlignment="1" applyProtection="1">
      <alignment vertical="center"/>
    </xf>
    <xf numFmtId="9" fontId="3" fillId="0" borderId="0" xfId="2" applyFont="1" applyFill="1" applyBorder="1" applyAlignment="1" applyProtection="1">
      <alignment vertical="center"/>
    </xf>
    <xf numFmtId="9" fontId="0" fillId="0" borderId="0" xfId="2" applyFont="1" applyBorder="1" applyAlignment="1" applyProtection="1">
      <alignment vertical="center"/>
    </xf>
    <xf numFmtId="164" fontId="0" fillId="0" borderId="9" xfId="1" applyFont="1" applyFill="1" applyBorder="1" applyAlignment="1" applyProtection="1">
      <alignment horizontal="center" vertical="center"/>
    </xf>
    <xf numFmtId="0" fontId="0" fillId="15" borderId="29" xfId="0" applyFill="1" applyBorder="1" applyAlignment="1" applyProtection="1">
      <alignment horizontal="center" vertical="center"/>
    </xf>
    <xf numFmtId="164" fontId="0" fillId="15" borderId="9" xfId="1" applyFont="1" applyFill="1" applyBorder="1" applyAlignment="1" applyProtection="1">
      <alignment horizontal="center" vertical="center"/>
    </xf>
    <xf numFmtId="0" fontId="0" fillId="15" borderId="8" xfId="0" applyFill="1" applyBorder="1" applyAlignment="1" applyProtection="1">
      <alignment horizontal="center" vertical="center"/>
    </xf>
    <xf numFmtId="1" fontId="3" fillId="0" borderId="22" xfId="2" applyNumberFormat="1" applyFont="1" applyFill="1" applyBorder="1" applyAlignment="1" applyProtection="1">
      <alignment vertical="center"/>
    </xf>
    <xf numFmtId="1" fontId="0" fillId="0" borderId="22" xfId="2" applyNumberFormat="1" applyFont="1" applyBorder="1" applyAlignment="1" applyProtection="1">
      <alignment vertical="center"/>
    </xf>
    <xf numFmtId="0" fontId="0" fillId="0" borderId="7" xfId="0" applyBorder="1" applyAlignment="1" applyProtection="1">
      <alignment vertical="center"/>
    </xf>
    <xf numFmtId="164" fontId="2" fillId="0" borderId="6" xfId="0" applyNumberFormat="1" applyFont="1" applyBorder="1" applyAlignment="1" applyProtection="1">
      <alignment vertical="center"/>
    </xf>
    <xf numFmtId="0" fontId="0" fillId="0" borderId="23" xfId="0" applyBorder="1" applyAlignment="1" applyProtection="1">
      <alignment horizontal="center" vertical="center"/>
    </xf>
    <xf numFmtId="0" fontId="0" fillId="0" borderId="28" xfId="0" applyBorder="1" applyAlignment="1" applyProtection="1">
      <alignment horizontal="center" vertical="center"/>
    </xf>
    <xf numFmtId="0" fontId="0" fillId="0" borderId="24" xfId="0" applyBorder="1" applyAlignment="1" applyProtection="1">
      <alignment horizontal="center" vertical="center"/>
    </xf>
    <xf numFmtId="164" fontId="2" fillId="16" borderId="23" xfId="1" applyFont="1" applyFill="1" applyBorder="1" applyAlignment="1" applyProtection="1">
      <alignment horizontal="center" vertical="center"/>
    </xf>
    <xf numFmtId="164" fontId="2" fillId="11" borderId="28" xfId="1" applyFont="1" applyFill="1" applyBorder="1" applyAlignment="1" applyProtection="1">
      <alignment horizontal="center" vertical="center"/>
    </xf>
    <xf numFmtId="164" fontId="2" fillId="16" borderId="28" xfId="1" applyFont="1" applyFill="1" applyBorder="1" applyAlignment="1" applyProtection="1">
      <alignment horizontal="center" vertical="center"/>
    </xf>
    <xf numFmtId="9" fontId="3" fillId="0" borderId="25" xfId="2" applyFont="1" applyFill="1" applyBorder="1" applyAlignment="1" applyProtection="1">
      <alignment vertical="center"/>
    </xf>
    <xf numFmtId="9" fontId="3" fillId="0" borderId="9" xfId="2" applyFont="1" applyFill="1" applyBorder="1" applyAlignment="1" applyProtection="1">
      <alignment vertical="center"/>
    </xf>
    <xf numFmtId="164" fontId="2" fillId="11" borderId="25" xfId="1" applyFont="1" applyFill="1" applyBorder="1" applyAlignment="1" applyProtection="1">
      <alignment horizontal="center" vertical="center"/>
    </xf>
    <xf numFmtId="164" fontId="2" fillId="11" borderId="0" xfId="1" applyFont="1" applyFill="1" applyBorder="1" applyAlignment="1" applyProtection="1">
      <alignment horizontal="center" vertical="center"/>
    </xf>
    <xf numFmtId="164" fontId="2" fillId="11" borderId="9" xfId="1" applyFont="1" applyFill="1" applyBorder="1" applyAlignment="1" applyProtection="1">
      <alignment horizontal="center" vertical="center"/>
    </xf>
    <xf numFmtId="164" fontId="2" fillId="16" borderId="25" xfId="1" applyFont="1" applyFill="1" applyBorder="1" applyAlignment="1" applyProtection="1">
      <alignment horizontal="center" vertical="center"/>
    </xf>
    <xf numFmtId="164" fontId="2" fillId="16" borderId="0" xfId="1" applyFont="1" applyFill="1" applyBorder="1" applyAlignment="1" applyProtection="1">
      <alignment horizontal="center" vertical="center"/>
    </xf>
    <xf numFmtId="3" fontId="3" fillId="0" borderId="25" xfId="0" applyNumberFormat="1" applyFont="1" applyFill="1" applyBorder="1" applyAlignment="1" applyProtection="1">
      <alignment horizontal="center" vertical="center"/>
    </xf>
    <xf numFmtId="164" fontId="2" fillId="0" borderId="0" xfId="1" applyFont="1" applyFill="1" applyBorder="1" applyAlignment="1" applyProtection="1">
      <alignment horizontal="center" vertical="center"/>
    </xf>
    <xf numFmtId="0" fontId="0" fillId="0" borderId="9" xfId="0" applyBorder="1" applyAlignment="1" applyProtection="1">
      <alignment vertical="center"/>
    </xf>
    <xf numFmtId="0" fontId="0" fillId="0" borderId="25" xfId="0" applyBorder="1" applyAlignment="1" applyProtection="1">
      <alignment vertical="center"/>
    </xf>
    <xf numFmtId="9" fontId="3" fillId="0" borderId="22" xfId="2" applyFont="1" applyFill="1" applyBorder="1" applyAlignment="1" applyProtection="1">
      <alignment vertical="center"/>
    </xf>
    <xf numFmtId="9" fontId="0" fillId="0" borderId="22" xfId="2" applyFont="1" applyBorder="1" applyAlignment="1" applyProtection="1">
      <alignment vertical="center"/>
    </xf>
    <xf numFmtId="164" fontId="0" fillId="15" borderId="26" xfId="1" applyFont="1" applyFill="1" applyBorder="1" applyAlignment="1" applyProtection="1">
      <alignment horizontal="center" vertical="center"/>
    </xf>
    <xf numFmtId="164" fontId="0" fillId="15" borderId="22" xfId="1" applyFont="1" applyFill="1" applyBorder="1" applyAlignment="1" applyProtection="1">
      <alignment horizontal="center" vertical="center"/>
    </xf>
    <xf numFmtId="164" fontId="0" fillId="15" borderId="27" xfId="1" applyFont="1" applyFill="1" applyBorder="1" applyAlignment="1" applyProtection="1">
      <alignment horizontal="center" vertical="center"/>
    </xf>
    <xf numFmtId="164" fontId="2" fillId="16" borderId="26" xfId="1" applyFont="1" applyFill="1" applyBorder="1" applyAlignment="1" applyProtection="1">
      <alignment horizontal="center" vertical="center"/>
    </xf>
    <xf numFmtId="164" fontId="2" fillId="11" borderId="22" xfId="1" applyFont="1" applyFill="1" applyBorder="1" applyAlignment="1" applyProtection="1">
      <alignment horizontal="center" vertical="center"/>
    </xf>
    <xf numFmtId="164" fontId="2" fillId="16" borderId="22" xfId="1" applyFont="1" applyFill="1" applyBorder="1" applyAlignment="1" applyProtection="1">
      <alignment horizontal="center" vertical="center"/>
    </xf>
    <xf numFmtId="164" fontId="2" fillId="16" borderId="27" xfId="1" applyFont="1" applyFill="1" applyBorder="1" applyAlignment="1" applyProtection="1">
      <alignment horizontal="center" vertical="center"/>
    </xf>
    <xf numFmtId="0" fontId="7" fillId="0" borderId="26" xfId="0" applyFont="1" applyBorder="1" applyAlignment="1" applyProtection="1">
      <alignment vertical="center"/>
    </xf>
    <xf numFmtId="164" fontId="2" fillId="0" borderId="29" xfId="0" applyNumberFormat="1" applyFont="1" applyBorder="1" applyAlignment="1" applyProtection="1">
      <alignment vertical="center"/>
    </xf>
    <xf numFmtId="0" fontId="0" fillId="0" borderId="0" xfId="0" applyAlignment="1" applyProtection="1">
      <alignment horizontal="center" vertical="center"/>
    </xf>
    <xf numFmtId="0" fontId="0" fillId="0" borderId="28" xfId="0" applyBorder="1" applyAlignment="1" applyProtection="1">
      <alignment vertical="center"/>
    </xf>
    <xf numFmtId="14" fontId="0" fillId="0" borderId="5" xfId="0" applyNumberFormat="1" applyBorder="1" applyAlignment="1" applyProtection="1">
      <alignment horizontal="center" vertical="center"/>
    </xf>
    <xf numFmtId="0" fontId="0" fillId="0" borderId="6" xfId="0" applyBorder="1" applyAlignment="1" applyProtection="1">
      <alignment vertical="center"/>
    </xf>
    <xf numFmtId="14" fontId="0" fillId="0" borderId="6" xfId="0" applyNumberFormat="1" applyBorder="1" applyAlignment="1" applyProtection="1">
      <alignment horizontal="center" vertical="center"/>
    </xf>
    <xf numFmtId="14" fontId="0" fillId="0" borderId="7" xfId="0" applyNumberFormat="1" applyBorder="1" applyAlignment="1" applyProtection="1">
      <alignment horizontal="center" vertical="center"/>
    </xf>
    <xf numFmtId="0" fontId="17" fillId="11" borderId="0" xfId="0" applyFont="1" applyFill="1" applyBorder="1" applyAlignment="1" applyProtection="1">
      <alignment vertical="center" wrapText="1"/>
    </xf>
    <xf numFmtId="0" fontId="2" fillId="0" borderId="1" xfId="0" applyFont="1" applyBorder="1" applyAlignment="1" applyProtection="1">
      <alignment vertical="center"/>
    </xf>
    <xf numFmtId="171" fontId="2" fillId="16" borderId="5" xfId="0" applyNumberFormat="1" applyFont="1" applyFill="1" applyBorder="1" applyAlignment="1" applyProtection="1">
      <alignment vertical="center"/>
    </xf>
    <xf numFmtId="171" fontId="2" fillId="16" borderId="6" xfId="0" applyNumberFormat="1" applyFont="1" applyFill="1" applyBorder="1" applyAlignment="1" applyProtection="1">
      <alignment vertical="center"/>
    </xf>
    <xf numFmtId="171" fontId="2" fillId="16" borderId="7" xfId="0" applyNumberFormat="1" applyFont="1" applyFill="1" applyBorder="1" applyAlignment="1" applyProtection="1">
      <alignment vertical="center"/>
    </xf>
    <xf numFmtId="165" fontId="0" fillId="0" borderId="0" xfId="0" applyNumberFormat="1" applyAlignment="1" applyProtection="1">
      <alignment vertical="center"/>
    </xf>
    <xf numFmtId="165" fontId="0" fillId="0" borderId="0" xfId="0" applyNumberFormat="1" applyBorder="1" applyAlignment="1" applyProtection="1">
      <alignment vertical="center"/>
    </xf>
    <xf numFmtId="0" fontId="2" fillId="3" borderId="1" xfId="0" applyFont="1" applyFill="1" applyBorder="1" applyAlignment="1" applyProtection="1">
      <alignment horizontal="center" vertical="center" wrapText="1"/>
    </xf>
    <xf numFmtId="0" fontId="10" fillId="0" borderId="0" xfId="0" applyFont="1" applyAlignment="1" applyProtection="1">
      <alignment horizontal="center" vertical="center"/>
    </xf>
    <xf numFmtId="0" fontId="2" fillId="11" borderId="28" xfId="0" applyFont="1" applyFill="1" applyBorder="1" applyAlignment="1" applyProtection="1">
      <alignment horizontal="center" vertical="center"/>
    </xf>
    <xf numFmtId="0" fontId="2" fillId="3" borderId="5"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wrapText="1"/>
    </xf>
    <xf numFmtId="0" fontId="2" fillId="3" borderId="7"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xf>
    <xf numFmtId="0" fontId="2" fillId="0" borderId="0" xfId="0" applyFont="1" applyAlignment="1" applyProtection="1">
      <alignment vertical="center"/>
    </xf>
    <xf numFmtId="0" fontId="0" fillId="11" borderId="28" xfId="0" applyFill="1" applyBorder="1" applyAlignment="1" applyProtection="1">
      <alignment horizontal="center" vertical="center"/>
    </xf>
    <xf numFmtId="171" fontId="0" fillId="15" borderId="23" xfId="0" applyNumberFormat="1" applyFill="1" applyBorder="1" applyAlignment="1" applyProtection="1">
      <alignment vertical="center"/>
    </xf>
    <xf numFmtId="171" fontId="0" fillId="15" borderId="28" xfId="0" applyNumberFormat="1" applyFill="1" applyBorder="1" applyAlignment="1" applyProtection="1">
      <alignment vertical="center"/>
    </xf>
    <xf numFmtId="0" fontId="0" fillId="0" borderId="28" xfId="0" applyNumberFormat="1" applyBorder="1" applyAlignment="1" applyProtection="1">
      <alignment vertical="center"/>
    </xf>
    <xf numFmtId="171" fontId="0" fillId="15" borderId="24" xfId="0" applyNumberFormat="1" applyFill="1" applyBorder="1" applyAlignment="1" applyProtection="1">
      <alignment vertical="center"/>
    </xf>
    <xf numFmtId="0" fontId="3" fillId="11" borderId="9" xfId="0" applyFont="1" applyFill="1" applyBorder="1" applyAlignment="1" applyProtection="1">
      <alignment vertical="center"/>
    </xf>
    <xf numFmtId="170" fontId="3" fillId="11" borderId="29" xfId="0" applyNumberFormat="1" applyFont="1" applyFill="1" applyBorder="1" applyAlignment="1" applyProtection="1">
      <alignment vertical="center"/>
    </xf>
    <xf numFmtId="171" fontId="0" fillId="11" borderId="25" xfId="0" applyNumberFormat="1" applyFill="1" applyBorder="1" applyAlignment="1" applyProtection="1">
      <alignment vertical="center"/>
    </xf>
    <xf numFmtId="0" fontId="0" fillId="0" borderId="0" xfId="0" applyBorder="1" applyAlignment="1" applyProtection="1">
      <alignment horizontal="center" vertical="center"/>
    </xf>
    <xf numFmtId="171" fontId="0" fillId="11" borderId="0" xfId="0" applyNumberFormat="1" applyFill="1" applyBorder="1" applyAlignment="1" applyProtection="1">
      <alignment vertical="center"/>
    </xf>
    <xf numFmtId="0" fontId="0" fillId="0" borderId="0" xfId="0" applyNumberFormat="1" applyBorder="1" applyAlignment="1" applyProtection="1">
      <alignment vertical="center"/>
    </xf>
    <xf numFmtId="171" fontId="0" fillId="11" borderId="9" xfId="0" applyNumberFormat="1" applyFill="1" applyBorder="1" applyAlignment="1" applyProtection="1">
      <alignment vertical="center"/>
    </xf>
    <xf numFmtId="171" fontId="0" fillId="15" borderId="25" xfId="0" applyNumberFormat="1" applyFill="1" applyBorder="1" applyAlignment="1" applyProtection="1">
      <alignment vertical="center"/>
    </xf>
    <xf numFmtId="171" fontId="0" fillId="15" borderId="0" xfId="0" applyNumberFormat="1" applyFill="1" applyBorder="1" applyAlignment="1" applyProtection="1">
      <alignment vertical="center"/>
    </xf>
    <xf numFmtId="171" fontId="0" fillId="15" borderId="9" xfId="0" applyNumberFormat="1" applyFill="1" applyBorder="1" applyAlignment="1" applyProtection="1">
      <alignment vertical="center"/>
    </xf>
    <xf numFmtId="0" fontId="3" fillId="11" borderId="22" xfId="0" applyFont="1" applyFill="1" applyBorder="1" applyAlignment="1" applyProtection="1">
      <alignment vertical="center"/>
    </xf>
    <xf numFmtId="0" fontId="0" fillId="11" borderId="22" xfId="0" applyFill="1" applyBorder="1" applyAlignment="1" applyProtection="1">
      <alignment horizontal="center" vertical="center"/>
    </xf>
    <xf numFmtId="171" fontId="0" fillId="15" borderId="26" xfId="0" applyNumberFormat="1" applyFill="1" applyBorder="1" applyAlignment="1" applyProtection="1">
      <alignment vertical="center"/>
    </xf>
    <xf numFmtId="0" fontId="0" fillId="0" borderId="22" xfId="0" applyBorder="1" applyAlignment="1" applyProtection="1">
      <alignment horizontal="center" vertical="center"/>
    </xf>
    <xf numFmtId="171" fontId="0" fillId="15" borderId="22" xfId="0" applyNumberFormat="1" applyFill="1" applyBorder="1" applyAlignment="1" applyProtection="1">
      <alignment vertical="center"/>
    </xf>
    <xf numFmtId="0" fontId="0" fillId="0" borderId="22" xfId="0" applyNumberFormat="1" applyBorder="1" applyAlignment="1" applyProtection="1">
      <alignment vertical="center"/>
    </xf>
    <xf numFmtId="171" fontId="0" fillId="15" borderId="27" xfId="0" applyNumberFormat="1" applyFill="1" applyBorder="1" applyAlignment="1" applyProtection="1">
      <alignment vertical="center"/>
    </xf>
    <xf numFmtId="171" fontId="0" fillId="0" borderId="28" xfId="0" applyNumberFormat="1" applyBorder="1" applyAlignment="1" applyProtection="1">
      <alignment vertical="center"/>
    </xf>
    <xf numFmtId="171" fontId="0" fillId="0" borderId="0" xfId="0" applyNumberFormat="1" applyBorder="1" applyAlignment="1" applyProtection="1">
      <alignment vertical="center"/>
    </xf>
    <xf numFmtId="0" fontId="20" fillId="11" borderId="22" xfId="0" applyFont="1" applyFill="1" applyBorder="1" applyAlignment="1" applyProtection="1">
      <alignment vertical="center"/>
    </xf>
    <xf numFmtId="0" fontId="0" fillId="0" borderId="22" xfId="0" applyBorder="1" applyAlignment="1" applyProtection="1">
      <alignment vertical="center"/>
    </xf>
    <xf numFmtId="171" fontId="0" fillId="0" borderId="22" xfId="0" applyNumberFormat="1" applyBorder="1" applyAlignment="1" applyProtection="1">
      <alignment vertical="center"/>
    </xf>
    <xf numFmtId="0" fontId="3" fillId="0" borderId="23" xfId="0" applyFont="1" applyFill="1" applyBorder="1" applyAlignment="1" applyProtection="1">
      <alignment horizontal="left" vertical="center"/>
    </xf>
    <xf numFmtId="0" fontId="3" fillId="11" borderId="25" xfId="0" applyFont="1" applyFill="1" applyBorder="1" applyAlignment="1" applyProtection="1">
      <alignment horizontal="left" vertical="center"/>
    </xf>
    <xf numFmtId="170" fontId="3" fillId="11" borderId="25" xfId="0" applyNumberFormat="1" applyFont="1" applyFill="1" applyBorder="1" applyAlignment="1" applyProtection="1">
      <alignment vertical="center"/>
    </xf>
    <xf numFmtId="170" fontId="3" fillId="11" borderId="0" xfId="0" applyNumberFormat="1" applyFont="1" applyFill="1" applyBorder="1" applyAlignment="1" applyProtection="1">
      <alignment vertical="center"/>
    </xf>
    <xf numFmtId="170" fontId="3" fillId="11" borderId="9" xfId="0" applyNumberFormat="1" applyFont="1" applyFill="1" applyBorder="1" applyAlignment="1" applyProtection="1">
      <alignment vertical="center"/>
    </xf>
    <xf numFmtId="0" fontId="3" fillId="0" borderId="25" xfId="0" applyFont="1" applyFill="1" applyBorder="1" applyAlignment="1" applyProtection="1">
      <alignment horizontal="left" vertical="center"/>
    </xf>
    <xf numFmtId="0" fontId="3" fillId="0" borderId="26" xfId="0" applyFont="1" applyFill="1" applyBorder="1" applyAlignment="1" applyProtection="1">
      <alignment horizontal="left" vertical="center"/>
    </xf>
    <xf numFmtId="0" fontId="2" fillId="0" borderId="26" xfId="0" applyFont="1" applyBorder="1" applyAlignment="1" applyProtection="1">
      <alignment horizontal="left" vertical="center"/>
    </xf>
    <xf numFmtId="170" fontId="2" fillId="11" borderId="22" xfId="0" applyNumberFormat="1" applyFont="1" applyFill="1" applyBorder="1" applyAlignment="1" applyProtection="1">
      <alignment vertical="center"/>
    </xf>
    <xf numFmtId="170" fontId="2" fillId="16" borderId="22" xfId="0" applyNumberFormat="1" applyFont="1" applyFill="1" applyBorder="1" applyAlignment="1" applyProtection="1">
      <alignment vertical="center"/>
    </xf>
    <xf numFmtId="170" fontId="2" fillId="16" borderId="27" xfId="0" applyNumberFormat="1" applyFont="1" applyFill="1" applyBorder="1" applyAlignment="1" applyProtection="1">
      <alignment vertical="center"/>
    </xf>
    <xf numFmtId="2" fontId="0" fillId="0" borderId="1" xfId="0" applyNumberFormat="1" applyBorder="1" applyAlignment="1" applyProtection="1">
      <alignment vertical="center"/>
    </xf>
    <xf numFmtId="9" fontId="0" fillId="0" borderId="1" xfId="0" applyNumberFormat="1" applyBorder="1" applyAlignment="1" applyProtection="1">
      <alignment vertical="center"/>
    </xf>
    <xf numFmtId="0" fontId="3" fillId="11" borderId="47" xfId="0" applyFont="1" applyFill="1" applyBorder="1" applyAlignment="1" applyProtection="1">
      <alignment vertical="center"/>
    </xf>
    <xf numFmtId="0" fontId="3" fillId="11" borderId="48" xfId="0" applyFont="1" applyFill="1" applyBorder="1" applyAlignment="1" applyProtection="1">
      <alignment horizontal="center" vertical="center"/>
    </xf>
    <xf numFmtId="0" fontId="3" fillId="11" borderId="42" xfId="0" applyFont="1" applyFill="1" applyBorder="1" applyAlignment="1" applyProtection="1">
      <alignment vertical="center"/>
    </xf>
    <xf numFmtId="0" fontId="3" fillId="11" borderId="43" xfId="0" applyFont="1" applyFill="1" applyBorder="1" applyAlignment="1" applyProtection="1">
      <alignment horizontal="center" vertical="center"/>
    </xf>
    <xf numFmtId="0" fontId="3" fillId="4" borderId="45" xfId="0" applyFont="1" applyFill="1" applyBorder="1" applyAlignment="1" applyProtection="1">
      <alignment vertical="center"/>
    </xf>
    <xf numFmtId="0" fontId="13" fillId="10" borderId="40" xfId="0" applyFont="1" applyFill="1" applyBorder="1" applyAlignment="1" applyProtection="1">
      <alignment horizontal="center" vertical="center" wrapText="1"/>
    </xf>
    <xf numFmtId="0" fontId="13" fillId="10" borderId="50" xfId="0" applyFont="1" applyFill="1" applyBorder="1" applyAlignment="1" applyProtection="1">
      <alignment horizontal="center" vertical="center" wrapText="1"/>
    </xf>
    <xf numFmtId="0" fontId="13" fillId="10" borderId="39" xfId="0" applyFont="1" applyFill="1" applyBorder="1" applyAlignment="1" applyProtection="1">
      <alignment horizontal="center" vertical="center" wrapText="1"/>
    </xf>
    <xf numFmtId="0" fontId="2" fillId="3" borderId="55" xfId="0" applyFont="1" applyFill="1" applyBorder="1" applyAlignment="1" applyProtection="1">
      <alignment horizontal="center" vertical="center"/>
    </xf>
    <xf numFmtId="0" fontId="3" fillId="11" borderId="51" xfId="0" applyFont="1" applyFill="1" applyBorder="1" applyAlignment="1" applyProtection="1">
      <alignment vertical="center"/>
    </xf>
    <xf numFmtId="0" fontId="3" fillId="11" borderId="32" xfId="0" applyFont="1" applyFill="1" applyBorder="1" applyAlignment="1" applyProtection="1">
      <alignment horizontal="center" vertical="center"/>
    </xf>
    <xf numFmtId="0" fontId="0" fillId="3" borderId="57" xfId="0" applyFill="1" applyBorder="1" applyAlignment="1" applyProtection="1">
      <alignment horizontal="center" vertical="center"/>
    </xf>
    <xf numFmtId="0" fontId="2" fillId="3" borderId="57" xfId="0" applyFont="1" applyFill="1" applyBorder="1" applyAlignment="1" applyProtection="1">
      <alignment horizontal="center" vertical="center"/>
    </xf>
    <xf numFmtId="0" fontId="3" fillId="11" borderId="31" xfId="0" applyFont="1" applyFill="1" applyBorder="1" applyAlignment="1" applyProtection="1">
      <alignment vertical="center"/>
    </xf>
    <xf numFmtId="0" fontId="3" fillId="11" borderId="34" xfId="0" applyFont="1" applyFill="1" applyBorder="1" applyAlignment="1" applyProtection="1">
      <alignment vertical="center"/>
    </xf>
    <xf numFmtId="0" fontId="3" fillId="0" borderId="36" xfId="0" applyFont="1" applyBorder="1" applyAlignment="1" applyProtection="1">
      <alignment vertical="center"/>
    </xf>
    <xf numFmtId="0" fontId="5" fillId="0" borderId="0" xfId="0" applyFont="1" applyAlignment="1" applyProtection="1">
      <alignment horizontal="center" vertical="center"/>
    </xf>
    <xf numFmtId="0" fontId="8" fillId="0" borderId="0" xfId="0" applyFont="1" applyAlignment="1" applyProtection="1">
      <alignment vertical="center"/>
    </xf>
    <xf numFmtId="0" fontId="0" fillId="3" borderId="1" xfId="0" applyFill="1" applyBorder="1" applyAlignment="1" applyProtection="1">
      <alignment vertical="center"/>
    </xf>
    <xf numFmtId="0" fontId="3" fillId="0" borderId="0" xfId="0" applyFont="1" applyAlignment="1" applyProtection="1">
      <alignment horizontal="center" vertical="center" wrapText="1"/>
    </xf>
    <xf numFmtId="0" fontId="2" fillId="3" borderId="1" xfId="0" applyFont="1" applyFill="1" applyBorder="1" applyAlignment="1" applyProtection="1">
      <alignment vertical="center"/>
    </xf>
    <xf numFmtId="165" fontId="3" fillId="0" borderId="0" xfId="0" applyNumberFormat="1" applyFont="1" applyAlignment="1" applyProtection="1">
      <alignment horizontal="center" vertical="center"/>
    </xf>
    <xf numFmtId="0" fontId="2" fillId="5" borderId="1" xfId="0" applyFont="1" applyFill="1" applyBorder="1" applyAlignment="1" applyProtection="1">
      <alignment vertical="center" wrapText="1"/>
    </xf>
    <xf numFmtId="0" fontId="2" fillId="5" borderId="1" xfId="0" applyFont="1" applyFill="1" applyBorder="1" applyAlignment="1" applyProtection="1">
      <alignment horizontal="center" vertical="center" wrapText="1"/>
    </xf>
    <xf numFmtId="0" fontId="2" fillId="12" borderId="7" xfId="0" applyFont="1" applyFill="1" applyBorder="1" applyAlignment="1" applyProtection="1">
      <alignment horizontal="center" vertical="center"/>
    </xf>
    <xf numFmtId="14" fontId="0" fillId="0" borderId="1" xfId="0" applyNumberFormat="1" applyBorder="1" applyAlignment="1" applyProtection="1">
      <alignment vertical="center"/>
    </xf>
    <xf numFmtId="0" fontId="8" fillId="0" borderId="1" xfId="0" applyFont="1" applyBorder="1" applyAlignment="1" applyProtection="1">
      <alignment vertical="center"/>
    </xf>
    <xf numFmtId="0" fontId="2" fillId="3" borderId="0" xfId="0" applyFont="1" applyFill="1" applyBorder="1" applyAlignment="1" applyProtection="1">
      <alignment horizontal="center" vertical="center" wrapText="1"/>
    </xf>
    <xf numFmtId="0" fontId="2" fillId="3" borderId="57" xfId="0" applyFont="1" applyFill="1" applyBorder="1" applyAlignment="1" applyProtection="1">
      <alignment horizontal="center" vertical="center" wrapText="1"/>
    </xf>
    <xf numFmtId="0" fontId="2" fillId="3" borderId="53" xfId="0" applyFont="1" applyFill="1" applyBorder="1" applyAlignment="1" applyProtection="1">
      <alignment horizontal="center" vertical="center" wrapText="1"/>
    </xf>
    <xf numFmtId="0" fontId="2" fillId="3" borderId="55" xfId="0" applyFont="1" applyFill="1" applyBorder="1" applyAlignment="1" applyProtection="1">
      <alignment horizontal="center" vertical="center" wrapText="1"/>
    </xf>
    <xf numFmtId="0" fontId="2" fillId="3" borderId="2" xfId="0" applyFont="1" applyFill="1" applyBorder="1" applyAlignment="1" applyProtection="1">
      <alignment horizontal="center" vertical="center" wrapText="1"/>
    </xf>
    <xf numFmtId="0" fontId="2" fillId="11"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0" fillId="15" borderId="42" xfId="0" applyFill="1" applyBorder="1" applyAlignment="1" applyProtection="1">
      <alignment vertical="center"/>
    </xf>
    <xf numFmtId="170" fontId="0" fillId="15" borderId="64" xfId="0" applyNumberFormat="1" applyFill="1" applyBorder="1" applyAlignment="1" applyProtection="1">
      <alignment vertical="center"/>
    </xf>
    <xf numFmtId="0" fontId="0" fillId="0" borderId="2" xfId="0" applyBorder="1" applyAlignment="1" applyProtection="1">
      <alignment horizontal="center" vertical="center"/>
    </xf>
    <xf numFmtId="0" fontId="0" fillId="0" borderId="0" xfId="0" applyFill="1" applyAlignment="1" applyProtection="1">
      <alignment horizontal="center" vertical="center"/>
    </xf>
    <xf numFmtId="171" fontId="0" fillId="0" borderId="0" xfId="0" applyNumberFormat="1" applyFill="1" applyBorder="1" applyAlignment="1" applyProtection="1">
      <alignment vertical="center"/>
    </xf>
    <xf numFmtId="0" fontId="0" fillId="0" borderId="1" xfId="0" applyFill="1" applyBorder="1" applyAlignment="1" applyProtection="1">
      <alignment vertical="center"/>
    </xf>
    <xf numFmtId="170" fontId="3" fillId="4" borderId="46" xfId="0" applyNumberFormat="1" applyFont="1" applyFill="1" applyBorder="1" applyAlignment="1" applyProtection="1">
      <alignment vertical="center"/>
    </xf>
    <xf numFmtId="0" fontId="0" fillId="15" borderId="45" xfId="0" applyFill="1" applyBorder="1" applyAlignment="1" applyProtection="1">
      <alignment vertical="center"/>
    </xf>
    <xf numFmtId="170" fontId="0" fillId="15" borderId="65" xfId="0" applyNumberFormat="1" applyFill="1" applyBorder="1" applyAlignment="1" applyProtection="1">
      <alignment vertical="center"/>
    </xf>
    <xf numFmtId="0" fontId="0" fillId="0" borderId="29" xfId="0" applyBorder="1" applyAlignment="1" applyProtection="1">
      <alignment horizontal="center" vertical="center"/>
    </xf>
    <xf numFmtId="166" fontId="4" fillId="0" borderId="1" xfId="0" applyNumberFormat="1" applyFont="1" applyBorder="1" applyAlignment="1" applyProtection="1">
      <alignment vertical="center"/>
    </xf>
    <xf numFmtId="0" fontId="0" fillId="15" borderId="61" xfId="0" applyFill="1" applyBorder="1" applyAlignment="1" applyProtection="1">
      <alignment vertical="center"/>
    </xf>
    <xf numFmtId="170" fontId="0" fillId="15" borderId="22" xfId="0" applyNumberFormat="1" applyFill="1" applyBorder="1" applyAlignment="1" applyProtection="1">
      <alignment vertical="center"/>
    </xf>
    <xf numFmtId="0" fontId="0" fillId="0" borderId="8" xfId="0" applyBorder="1" applyAlignment="1" applyProtection="1">
      <alignment horizontal="center" vertical="center"/>
    </xf>
    <xf numFmtId="0" fontId="9" fillId="0" borderId="0" xfId="0" applyFont="1" applyFill="1" applyBorder="1" applyAlignment="1" applyProtection="1">
      <alignment horizontal="center" vertical="center"/>
    </xf>
    <xf numFmtId="10" fontId="0" fillId="0" borderId="0" xfId="0" applyNumberFormat="1" applyFill="1" applyBorder="1" applyAlignment="1" applyProtection="1">
      <alignment vertical="center"/>
    </xf>
    <xf numFmtId="166" fontId="4" fillId="0" borderId="0" xfId="0" applyNumberFormat="1" applyFont="1" applyAlignment="1" applyProtection="1">
      <alignment vertical="center"/>
    </xf>
    <xf numFmtId="0" fontId="3" fillId="3" borderId="1" xfId="0" applyFont="1" applyFill="1" applyBorder="1" applyAlignment="1" applyProtection="1">
      <alignment horizontal="center" vertical="center" wrapText="1"/>
    </xf>
    <xf numFmtId="171" fontId="3" fillId="0" borderId="1" xfId="0" applyNumberFormat="1" applyFont="1" applyBorder="1" applyAlignment="1" applyProtection="1">
      <alignment horizontal="center" vertical="center"/>
    </xf>
    <xf numFmtId="0" fontId="10" fillId="0" borderId="0" xfId="0" applyFont="1" applyAlignment="1" applyProtection="1">
      <alignment horizontal="center" vertical="center" wrapText="1"/>
    </xf>
    <xf numFmtId="0" fontId="2" fillId="0" borderId="0" xfId="0" applyFont="1" applyAlignment="1" applyProtection="1">
      <alignment vertical="center" wrapText="1"/>
    </xf>
    <xf numFmtId="0" fontId="2" fillId="0" borderId="0" xfId="0" applyFont="1" applyAlignment="1" applyProtection="1">
      <alignment horizontal="center" vertical="center" wrapText="1"/>
    </xf>
    <xf numFmtId="49" fontId="11" fillId="8" borderId="23" xfId="0" applyNumberFormat="1" applyFont="1" applyFill="1" applyBorder="1" applyAlignment="1" applyProtection="1">
      <alignment horizontal="center" vertical="center" wrapText="1"/>
    </xf>
    <xf numFmtId="0" fontId="0" fillId="0" borderId="60" xfId="0" applyBorder="1" applyAlignment="1" applyProtection="1">
      <alignment horizontal="center" vertical="center"/>
    </xf>
    <xf numFmtId="171" fontId="0" fillId="16" borderId="60" xfId="0" applyNumberFormat="1" applyFill="1" applyBorder="1" applyAlignment="1" applyProtection="1">
      <alignment vertical="center"/>
    </xf>
    <xf numFmtId="170" fontId="0" fillId="15" borderId="42" xfId="0" applyNumberFormat="1" applyFill="1" applyBorder="1" applyAlignment="1" applyProtection="1">
      <alignment horizontal="center" vertical="center"/>
    </xf>
    <xf numFmtId="10" fontId="0" fillId="15" borderId="43" xfId="0" applyNumberFormat="1" applyFill="1" applyBorder="1" applyAlignment="1" applyProtection="1">
      <alignment horizontal="center" vertical="center"/>
    </xf>
    <xf numFmtId="170" fontId="0" fillId="15" borderId="43" xfId="0" applyNumberFormat="1" applyFill="1" applyBorder="1" applyAlignment="1" applyProtection="1">
      <alignment horizontal="center" vertical="center"/>
    </xf>
    <xf numFmtId="0" fontId="0" fillId="15" borderId="44" xfId="0" applyFill="1" applyBorder="1" applyAlignment="1" applyProtection="1">
      <alignment horizontal="center" vertical="center"/>
    </xf>
    <xf numFmtId="171" fontId="0" fillId="0" borderId="1" xfId="0" applyNumberFormat="1" applyBorder="1" applyAlignment="1" applyProtection="1">
      <alignment vertical="center"/>
    </xf>
    <xf numFmtId="167" fontId="0" fillId="0" borderId="0" xfId="1" applyNumberFormat="1" applyFont="1" applyAlignment="1" applyProtection="1">
      <alignment vertical="center"/>
    </xf>
    <xf numFmtId="0" fontId="11" fillId="8" borderId="25" xfId="0" applyFont="1" applyFill="1" applyBorder="1" applyAlignment="1" applyProtection="1">
      <alignment vertical="center" wrapText="1"/>
    </xf>
    <xf numFmtId="0" fontId="3" fillId="4" borderId="30" xfId="0" applyFont="1" applyFill="1" applyBorder="1" applyAlignment="1" applyProtection="1">
      <alignment vertical="center"/>
    </xf>
    <xf numFmtId="0" fontId="3" fillId="4" borderId="46" xfId="0" applyFont="1" applyFill="1" applyBorder="1" applyAlignment="1" applyProtection="1">
      <alignment vertical="center"/>
    </xf>
    <xf numFmtId="0" fontId="0" fillId="0" borderId="62" xfId="0" applyBorder="1" applyAlignment="1" applyProtection="1">
      <alignment horizontal="center" vertical="center"/>
    </xf>
    <xf numFmtId="170" fontId="3" fillId="4" borderId="45" xfId="0" applyNumberFormat="1" applyFont="1" applyFill="1" applyBorder="1" applyAlignment="1" applyProtection="1">
      <alignment vertical="center"/>
    </xf>
    <xf numFmtId="171" fontId="0" fillId="16" borderId="62" xfId="0" applyNumberFormat="1" applyFill="1" applyBorder="1" applyAlignment="1" applyProtection="1">
      <alignment vertical="center"/>
    </xf>
    <xf numFmtId="1" fontId="3" fillId="4" borderId="46" xfId="0" applyNumberFormat="1" applyFont="1" applyFill="1" applyBorder="1" applyAlignment="1" applyProtection="1">
      <alignment horizontal="center" vertical="center"/>
    </xf>
    <xf numFmtId="170" fontId="0" fillId="15" borderId="45" xfId="0" applyNumberFormat="1" applyFill="1" applyBorder="1" applyAlignment="1" applyProtection="1">
      <alignment horizontal="center" vertical="center"/>
    </xf>
    <xf numFmtId="10" fontId="0" fillId="15" borderId="30" xfId="0" applyNumberFormat="1" applyFill="1" applyBorder="1" applyAlignment="1" applyProtection="1">
      <alignment horizontal="center" vertical="center"/>
    </xf>
    <xf numFmtId="170" fontId="0" fillId="15" borderId="30" xfId="0" applyNumberFormat="1" applyFill="1" applyBorder="1" applyAlignment="1" applyProtection="1">
      <alignment horizontal="center" vertical="center"/>
    </xf>
    <xf numFmtId="0" fontId="0" fillId="0" borderId="0" xfId="0" applyAlignment="1" applyProtection="1">
      <alignment vertical="center" wrapText="1"/>
    </xf>
    <xf numFmtId="166" fontId="0" fillId="0" borderId="0" xfId="1" applyNumberFormat="1" applyFont="1" applyAlignment="1" applyProtection="1">
      <alignment vertical="center"/>
    </xf>
    <xf numFmtId="0" fontId="0" fillId="15" borderId="46" xfId="0" applyFill="1" applyBorder="1" applyAlignment="1" applyProtection="1">
      <alignment horizontal="center" vertical="center"/>
    </xf>
    <xf numFmtId="166" fontId="0" fillId="0" borderId="0" xfId="1" applyNumberFormat="1" applyFont="1" applyAlignment="1" applyProtection="1">
      <alignment vertical="center" wrapText="1"/>
    </xf>
    <xf numFmtId="0" fontId="0" fillId="0" borderId="63" xfId="0" applyBorder="1" applyAlignment="1" applyProtection="1">
      <alignment horizontal="center" vertical="center"/>
    </xf>
    <xf numFmtId="171" fontId="0" fillId="16" borderId="63" xfId="0" applyNumberFormat="1" applyFill="1" applyBorder="1" applyAlignment="1" applyProtection="1">
      <alignment vertical="center"/>
    </xf>
    <xf numFmtId="170" fontId="0" fillId="15" borderId="47" xfId="0" applyNumberFormat="1" applyFill="1" applyBorder="1" applyAlignment="1" applyProtection="1">
      <alignment horizontal="center" vertical="center"/>
    </xf>
    <xf numFmtId="10" fontId="0" fillId="15" borderId="48" xfId="0" applyNumberFormat="1" applyFill="1" applyBorder="1" applyAlignment="1" applyProtection="1">
      <alignment horizontal="center" vertical="center"/>
    </xf>
    <xf numFmtId="170" fontId="0" fillId="15" borderId="48" xfId="0" applyNumberFormat="1" applyFill="1" applyBorder="1" applyAlignment="1" applyProtection="1">
      <alignment horizontal="center" vertical="center"/>
    </xf>
    <xf numFmtId="0" fontId="0" fillId="15" borderId="49" xfId="0" applyFill="1" applyBorder="1" applyAlignment="1" applyProtection="1">
      <alignment horizontal="center" vertical="center"/>
    </xf>
    <xf numFmtId="0" fontId="11" fillId="8" borderId="29" xfId="0" applyFont="1" applyFill="1" applyBorder="1" applyAlignment="1" applyProtection="1">
      <alignment vertical="center" wrapText="1"/>
    </xf>
    <xf numFmtId="0" fontId="0" fillId="0" borderId="8" xfId="0" applyBorder="1" applyAlignment="1" applyProtection="1">
      <alignment vertical="center"/>
    </xf>
    <xf numFmtId="170" fontId="0" fillId="0" borderId="8" xfId="0" applyNumberFormat="1" applyBorder="1" applyAlignment="1" applyProtection="1">
      <alignment vertical="center"/>
    </xf>
    <xf numFmtId="171" fontId="0" fillId="0" borderId="8" xfId="0" applyNumberFormat="1" applyFill="1" applyBorder="1" applyAlignment="1" applyProtection="1">
      <alignment vertical="center"/>
    </xf>
    <xf numFmtId="1" fontId="0" fillId="0" borderId="8" xfId="0" applyNumberFormat="1" applyBorder="1" applyAlignment="1" applyProtection="1">
      <alignment horizontal="center" vertical="center"/>
    </xf>
    <xf numFmtId="170" fontId="0" fillId="0" borderId="8" xfId="0" applyNumberFormat="1" applyFill="1" applyBorder="1" applyAlignment="1" applyProtection="1">
      <alignment horizontal="center" vertical="center"/>
    </xf>
    <xf numFmtId="10" fontId="0" fillId="11" borderId="8" xfId="0" applyNumberFormat="1" applyFill="1" applyBorder="1" applyAlignment="1" applyProtection="1">
      <alignment horizontal="center" vertical="center"/>
    </xf>
    <xf numFmtId="0" fontId="0" fillId="0" borderId="1" xfId="0" applyBorder="1" applyAlignment="1" applyProtection="1">
      <alignment horizontal="center" vertical="center"/>
    </xf>
    <xf numFmtId="170" fontId="0" fillId="0" borderId="1" xfId="0" applyNumberFormat="1" applyBorder="1" applyAlignment="1" applyProtection="1">
      <alignment vertical="center"/>
    </xf>
    <xf numFmtId="171" fontId="0" fillId="0" borderId="1" xfId="0" applyNumberFormat="1" applyFill="1" applyBorder="1" applyAlignment="1" applyProtection="1">
      <alignment vertical="center"/>
    </xf>
    <xf numFmtId="1" fontId="0" fillId="0" borderId="1" xfId="0" applyNumberFormat="1" applyBorder="1" applyAlignment="1" applyProtection="1">
      <alignment horizontal="center" vertical="center"/>
    </xf>
    <xf numFmtId="170" fontId="0" fillId="0" borderId="1" xfId="0" applyNumberFormat="1" applyFill="1" applyBorder="1" applyAlignment="1" applyProtection="1">
      <alignment horizontal="center" vertical="center"/>
    </xf>
    <xf numFmtId="10" fontId="0" fillId="11" borderId="1" xfId="0" applyNumberFormat="1" applyFill="1" applyBorder="1" applyAlignment="1" applyProtection="1">
      <alignment horizontal="center" vertical="center"/>
    </xf>
    <xf numFmtId="170" fontId="0" fillId="11" borderId="64" xfId="0" applyNumberFormat="1" applyFill="1" applyBorder="1" applyAlignment="1" applyProtection="1">
      <alignment horizontal="center" vertical="center"/>
    </xf>
    <xf numFmtId="0" fontId="3" fillId="4" borderId="45" xfId="0" applyFont="1" applyFill="1" applyBorder="1" applyAlignment="1" applyProtection="1">
      <alignment horizontal="center" vertical="center"/>
    </xf>
    <xf numFmtId="170" fontId="3" fillId="4" borderId="62" xfId="0" applyNumberFormat="1" applyFont="1" applyFill="1" applyBorder="1" applyAlignment="1" applyProtection="1">
      <alignment vertical="center"/>
    </xf>
    <xf numFmtId="170" fontId="0" fillId="11" borderId="65" xfId="0" applyNumberFormat="1" applyFill="1" applyBorder="1" applyAlignment="1" applyProtection="1">
      <alignment horizontal="center" vertical="center"/>
    </xf>
    <xf numFmtId="0" fontId="3" fillId="4" borderId="34" xfId="0" applyFont="1" applyFill="1" applyBorder="1" applyAlignment="1" applyProtection="1">
      <alignment vertical="center"/>
    </xf>
    <xf numFmtId="1" fontId="3" fillId="4" borderId="35" xfId="0" applyNumberFormat="1" applyFont="1" applyFill="1" applyBorder="1" applyAlignment="1" applyProtection="1">
      <alignment horizontal="center" vertical="center"/>
    </xf>
    <xf numFmtId="165" fontId="2" fillId="0" borderId="0" xfId="0" applyNumberFormat="1" applyFont="1" applyAlignment="1" applyProtection="1">
      <alignment vertical="center" wrapText="1"/>
    </xf>
    <xf numFmtId="9" fontId="0" fillId="0" borderId="0" xfId="2" applyFont="1" applyAlignment="1" applyProtection="1">
      <alignment vertical="center"/>
    </xf>
    <xf numFmtId="170" fontId="0" fillId="0" borderId="22" xfId="0" applyNumberFormat="1" applyBorder="1" applyAlignment="1" applyProtection="1">
      <alignment vertical="center"/>
    </xf>
    <xf numFmtId="0" fontId="0" fillId="0" borderId="27" xfId="0" applyBorder="1" applyAlignment="1" applyProtection="1">
      <alignment vertical="center"/>
    </xf>
    <xf numFmtId="1" fontId="0" fillId="0" borderId="26" xfId="0" applyNumberFormat="1" applyBorder="1" applyAlignment="1" applyProtection="1">
      <alignment horizontal="center" vertical="center"/>
    </xf>
    <xf numFmtId="170" fontId="0" fillId="0" borderId="6" xfId="0" applyNumberFormat="1" applyBorder="1" applyAlignment="1" applyProtection="1">
      <alignment vertical="center"/>
    </xf>
    <xf numFmtId="1" fontId="0" fillId="0" borderId="5" xfId="0" applyNumberFormat="1" applyBorder="1" applyAlignment="1" applyProtection="1">
      <alignment horizontal="center" vertical="center"/>
    </xf>
    <xf numFmtId="10" fontId="0" fillId="11" borderId="2" xfId="0" applyNumberFormat="1" applyFill="1" applyBorder="1" applyAlignment="1" applyProtection="1">
      <alignment horizontal="center" vertical="center"/>
    </xf>
    <xf numFmtId="170" fontId="0" fillId="0" borderId="2" xfId="0" applyNumberFormat="1" applyFill="1" applyBorder="1" applyAlignment="1" applyProtection="1">
      <alignment horizontal="center" vertical="center"/>
    </xf>
    <xf numFmtId="0" fontId="0" fillId="4" borderId="30" xfId="0" applyFill="1" applyBorder="1" applyAlignment="1" applyProtection="1">
      <alignment vertical="center"/>
    </xf>
    <xf numFmtId="0" fontId="0" fillId="4" borderId="46" xfId="0" applyFill="1" applyBorder="1" applyAlignment="1" applyProtection="1">
      <alignment vertical="center"/>
    </xf>
    <xf numFmtId="170" fontId="0" fillId="4" borderId="62" xfId="0" applyNumberFormat="1" applyFill="1" applyBorder="1" applyAlignment="1" applyProtection="1">
      <alignment vertical="center"/>
    </xf>
    <xf numFmtId="1" fontId="0" fillId="4" borderId="35" xfId="0" applyNumberFormat="1" applyFill="1" applyBorder="1" applyAlignment="1" applyProtection="1">
      <alignment horizontal="center" vertical="center"/>
    </xf>
    <xf numFmtId="0" fontId="0" fillId="4" borderId="45" xfId="0" applyFill="1" applyBorder="1" applyAlignment="1" applyProtection="1">
      <alignment horizontal="center" vertical="center"/>
    </xf>
    <xf numFmtId="0" fontId="0" fillId="4" borderId="34" xfId="0" applyFill="1" applyBorder="1" applyAlignment="1" applyProtection="1">
      <alignment vertical="center"/>
    </xf>
    <xf numFmtId="0" fontId="0" fillId="4" borderId="32" xfId="0" applyFill="1" applyBorder="1" applyAlignment="1" applyProtection="1">
      <alignment horizontal="center" vertical="center"/>
    </xf>
    <xf numFmtId="0" fontId="0" fillId="4" borderId="32" xfId="0" applyFill="1" applyBorder="1" applyAlignment="1" applyProtection="1">
      <alignment vertical="center"/>
    </xf>
    <xf numFmtId="0" fontId="0" fillId="0" borderId="32" xfId="0" applyBorder="1" applyAlignment="1" applyProtection="1">
      <alignment horizontal="center" vertical="center"/>
    </xf>
    <xf numFmtId="170" fontId="0" fillId="4" borderId="32" xfId="0" applyNumberFormat="1" applyFill="1" applyBorder="1" applyAlignment="1" applyProtection="1">
      <alignment vertical="center"/>
    </xf>
    <xf numFmtId="170" fontId="0" fillId="11" borderId="30" xfId="0" applyNumberFormat="1" applyFill="1" applyBorder="1" applyAlignment="1" applyProtection="1">
      <alignment horizontal="center" vertical="center"/>
    </xf>
    <xf numFmtId="171" fontId="0" fillId="16" borderId="32" xfId="0" applyNumberFormat="1" applyFill="1" applyBorder="1" applyAlignment="1" applyProtection="1">
      <alignment vertical="center"/>
    </xf>
    <xf numFmtId="1" fontId="0" fillId="4" borderId="30" xfId="0" applyNumberFormat="1" applyFill="1" applyBorder="1" applyAlignment="1" applyProtection="1">
      <alignment horizontal="center" vertical="center"/>
    </xf>
    <xf numFmtId="170" fontId="0" fillId="15" borderId="32" xfId="0" applyNumberFormat="1" applyFill="1" applyBorder="1" applyAlignment="1" applyProtection="1">
      <alignment horizontal="center" vertical="center"/>
    </xf>
    <xf numFmtId="10" fontId="0" fillId="15" borderId="32" xfId="0" applyNumberFormat="1" applyFill="1" applyBorder="1" applyAlignment="1" applyProtection="1">
      <alignment horizontal="center" vertical="center"/>
    </xf>
    <xf numFmtId="0" fontId="0" fillId="15" borderId="32" xfId="0" applyFill="1" applyBorder="1" applyAlignment="1" applyProtection="1">
      <alignment horizontal="center" vertical="center"/>
    </xf>
    <xf numFmtId="0" fontId="0" fillId="4" borderId="30" xfId="0" applyFill="1" applyBorder="1" applyAlignment="1" applyProtection="1">
      <alignment horizontal="center" vertical="center"/>
    </xf>
    <xf numFmtId="0" fontId="0" fillId="0" borderId="30" xfId="0" applyBorder="1" applyAlignment="1" applyProtection="1">
      <alignment horizontal="center" vertical="center"/>
    </xf>
    <xf numFmtId="170" fontId="0" fillId="4" borderId="30" xfId="0" applyNumberFormat="1" applyFill="1" applyBorder="1" applyAlignment="1" applyProtection="1">
      <alignment vertical="center"/>
    </xf>
    <xf numFmtId="171" fontId="0" fillId="16" borderId="30" xfId="0" applyNumberFormat="1" applyFill="1" applyBorder="1" applyAlignment="1" applyProtection="1">
      <alignment vertical="center"/>
    </xf>
    <xf numFmtId="0" fontId="0" fillId="15" borderId="30" xfId="0" applyFill="1" applyBorder="1" applyAlignment="1" applyProtection="1">
      <alignment horizontal="center" vertical="center"/>
    </xf>
    <xf numFmtId="167" fontId="0" fillId="0" borderId="0" xfId="1" applyNumberFormat="1" applyFont="1" applyBorder="1" applyAlignment="1" applyProtection="1">
      <alignment vertical="center"/>
    </xf>
    <xf numFmtId="166" fontId="0" fillId="0" borderId="0" xfId="1" applyNumberFormat="1" applyFont="1" applyBorder="1" applyAlignment="1" applyProtection="1">
      <alignment vertical="center"/>
    </xf>
    <xf numFmtId="0" fontId="0" fillId="0" borderId="67" xfId="0" applyBorder="1" applyAlignment="1" applyProtection="1">
      <alignment horizontal="center" vertical="center"/>
    </xf>
    <xf numFmtId="170" fontId="0" fillId="11" borderId="67" xfId="0" applyNumberFormat="1" applyFill="1" applyBorder="1" applyAlignment="1" applyProtection="1">
      <alignment horizontal="center" vertical="center"/>
    </xf>
    <xf numFmtId="171" fontId="0" fillId="16" borderId="41" xfId="0" applyNumberFormat="1" applyFill="1" applyBorder="1" applyAlignment="1" applyProtection="1">
      <alignment vertical="center"/>
    </xf>
    <xf numFmtId="170" fontId="0" fillId="15" borderId="51" xfId="0" applyNumberFormat="1" applyFill="1" applyBorder="1" applyAlignment="1" applyProtection="1">
      <alignment horizontal="center" vertical="center"/>
    </xf>
    <xf numFmtId="170" fontId="0" fillId="11" borderId="62" xfId="0" applyNumberFormat="1" applyFill="1" applyBorder="1" applyAlignment="1" applyProtection="1">
      <alignment horizontal="center" vertical="center"/>
    </xf>
    <xf numFmtId="171" fontId="0" fillId="16" borderId="65" xfId="0" applyNumberFormat="1" applyFill="1" applyBorder="1" applyAlignment="1" applyProtection="1">
      <alignment vertical="center"/>
    </xf>
    <xf numFmtId="0" fontId="3" fillId="0" borderId="8" xfId="0" applyFont="1" applyBorder="1" applyAlignment="1" applyProtection="1">
      <alignment horizontal="center" vertical="center"/>
    </xf>
    <xf numFmtId="0" fontId="3" fillId="0" borderId="8" xfId="0" applyFont="1" applyBorder="1" applyAlignment="1" applyProtection="1">
      <alignment vertical="center"/>
    </xf>
    <xf numFmtId="170" fontId="3" fillId="0" borderId="8" xfId="0" applyNumberFormat="1" applyFont="1" applyBorder="1" applyAlignment="1" applyProtection="1">
      <alignment vertical="center"/>
    </xf>
    <xf numFmtId="171" fontId="0" fillId="0" borderId="22" xfId="0" applyNumberFormat="1" applyFill="1" applyBorder="1" applyAlignment="1" applyProtection="1">
      <alignment vertical="center"/>
    </xf>
    <xf numFmtId="1" fontId="3" fillId="0" borderId="8" xfId="0" applyNumberFormat="1" applyFont="1" applyBorder="1" applyAlignment="1" applyProtection="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vertical="center"/>
    </xf>
    <xf numFmtId="170" fontId="3" fillId="0" borderId="1" xfId="0" applyNumberFormat="1" applyFont="1" applyBorder="1" applyAlignment="1" applyProtection="1">
      <alignment vertical="center"/>
    </xf>
    <xf numFmtId="171" fontId="0" fillId="0" borderId="6" xfId="0" applyNumberFormat="1" applyFill="1" applyBorder="1" applyAlignment="1" applyProtection="1">
      <alignment vertical="center"/>
    </xf>
    <xf numFmtId="1" fontId="3" fillId="0" borderId="1" xfId="0" applyNumberFormat="1" applyFont="1" applyBorder="1" applyAlignment="1" applyProtection="1">
      <alignment horizontal="center" vertical="center"/>
    </xf>
    <xf numFmtId="170" fontId="0" fillId="11" borderId="8" xfId="0" applyNumberFormat="1" applyFill="1" applyBorder="1" applyAlignment="1" applyProtection="1">
      <alignment horizontal="center" vertical="center"/>
    </xf>
    <xf numFmtId="170" fontId="0" fillId="11" borderId="1" xfId="0" applyNumberFormat="1" applyFill="1" applyBorder="1" applyAlignment="1" applyProtection="1">
      <alignment horizontal="center" vertical="center"/>
    </xf>
    <xf numFmtId="170" fontId="0" fillId="11" borderId="63" xfId="0" applyNumberFormat="1" applyFill="1" applyBorder="1" applyAlignment="1" applyProtection="1">
      <alignment horizontal="center" vertical="center"/>
    </xf>
    <xf numFmtId="170" fontId="0" fillId="11" borderId="32" xfId="0" applyNumberFormat="1" applyFill="1" applyBorder="1" applyAlignment="1" applyProtection="1">
      <alignment horizontal="center" vertical="center"/>
    </xf>
    <xf numFmtId="1" fontId="0" fillId="4" borderId="32" xfId="0" applyNumberFormat="1" applyFill="1" applyBorder="1" applyAlignment="1" applyProtection="1">
      <alignment horizontal="center" vertical="center"/>
    </xf>
    <xf numFmtId="170" fontId="0" fillId="11" borderId="60" xfId="0" applyNumberFormat="1" applyFill="1" applyBorder="1" applyAlignment="1" applyProtection="1">
      <alignment horizontal="center" vertical="center"/>
    </xf>
    <xf numFmtId="170" fontId="3" fillId="4" borderId="65" xfId="0" applyNumberFormat="1" applyFont="1" applyFill="1" applyBorder="1" applyAlignment="1" applyProtection="1">
      <alignment vertical="center"/>
    </xf>
    <xf numFmtId="0" fontId="0" fillId="0" borderId="41" xfId="0" applyBorder="1" applyAlignment="1" applyProtection="1">
      <alignment horizontal="center" vertical="center"/>
    </xf>
    <xf numFmtId="170" fontId="0" fillId="11" borderId="41" xfId="0" applyNumberFormat="1" applyFill="1" applyBorder="1" applyAlignment="1" applyProtection="1">
      <alignment horizontal="center" vertical="center"/>
    </xf>
    <xf numFmtId="171" fontId="0" fillId="16" borderId="67" xfId="0" applyNumberFormat="1" applyFill="1" applyBorder="1" applyAlignment="1" applyProtection="1">
      <alignment vertical="center"/>
    </xf>
    <xf numFmtId="0" fontId="0" fillId="0" borderId="65" xfId="0" applyBorder="1" applyAlignment="1" applyProtection="1">
      <alignment horizontal="center" vertical="center"/>
    </xf>
    <xf numFmtId="0" fontId="0" fillId="0" borderId="64" xfId="0" applyBorder="1" applyAlignment="1" applyProtection="1">
      <alignment horizontal="center" vertical="center"/>
    </xf>
    <xf numFmtId="0" fontId="11" fillId="8" borderId="26" xfId="0" applyFont="1" applyFill="1" applyBorder="1" applyAlignment="1" applyProtection="1">
      <alignment vertical="center" wrapText="1"/>
    </xf>
    <xf numFmtId="0" fontId="0" fillId="0" borderId="69" xfId="0" applyBorder="1" applyAlignment="1" applyProtection="1">
      <alignment horizontal="center" vertical="center"/>
    </xf>
    <xf numFmtId="170" fontId="0" fillId="11" borderId="69" xfId="0" applyNumberFormat="1" applyFill="1" applyBorder="1" applyAlignment="1" applyProtection="1">
      <alignment horizontal="center" vertical="center"/>
    </xf>
    <xf numFmtId="0" fontId="11" fillId="9" borderId="9" xfId="0" applyFont="1" applyFill="1" applyBorder="1" applyAlignment="1" applyProtection="1">
      <alignment vertical="center" wrapText="1"/>
    </xf>
    <xf numFmtId="165" fontId="0" fillId="0" borderId="1" xfId="0" applyNumberFormat="1" applyBorder="1" applyAlignment="1" applyProtection="1">
      <alignment vertical="center"/>
    </xf>
    <xf numFmtId="0" fontId="0" fillId="3" borderId="1" xfId="0"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3" borderId="5" xfId="0" applyFill="1" applyBorder="1" applyAlignment="1" applyProtection="1">
      <alignment horizontal="center" vertical="center"/>
    </xf>
    <xf numFmtId="0" fontId="0" fillId="11" borderId="6" xfId="0" applyFill="1" applyBorder="1" applyAlignment="1" applyProtection="1">
      <alignment horizontal="center" vertical="center"/>
    </xf>
    <xf numFmtId="0" fontId="0" fillId="3" borderId="6" xfId="0" applyFill="1" applyBorder="1" applyAlignment="1" applyProtection="1">
      <alignment horizontal="center" vertical="center"/>
    </xf>
    <xf numFmtId="0" fontId="0" fillId="3" borderId="7" xfId="0" applyFill="1" applyBorder="1" applyAlignment="1" applyProtection="1">
      <alignment horizontal="center" vertical="center"/>
    </xf>
    <xf numFmtId="0" fontId="0" fillId="0" borderId="23" xfId="0" applyBorder="1" applyAlignment="1" applyProtection="1">
      <alignment vertical="center"/>
    </xf>
    <xf numFmtId="170" fontId="0" fillId="15" borderId="28" xfId="0" applyNumberFormat="1" applyFill="1" applyBorder="1" applyAlignment="1" applyProtection="1">
      <alignment vertical="center"/>
    </xf>
    <xf numFmtId="170" fontId="0" fillId="11" borderId="28" xfId="0" applyNumberFormat="1" applyFill="1" applyBorder="1" applyAlignment="1" applyProtection="1">
      <alignment vertical="center"/>
    </xf>
    <xf numFmtId="170" fontId="0" fillId="15" borderId="24" xfId="0" applyNumberFormat="1" applyFill="1" applyBorder="1" applyAlignment="1" applyProtection="1">
      <alignment vertical="center"/>
    </xf>
    <xf numFmtId="0" fontId="0" fillId="11" borderId="25" xfId="0" applyFill="1" applyBorder="1" applyAlignment="1" applyProtection="1">
      <alignment vertical="center"/>
    </xf>
    <xf numFmtId="170" fontId="0" fillId="11" borderId="0" xfId="0" applyNumberFormat="1" applyFill="1" applyBorder="1" applyAlignment="1" applyProtection="1">
      <alignment vertical="center"/>
    </xf>
    <xf numFmtId="170" fontId="0" fillId="11" borderId="9" xfId="0" applyNumberFormat="1" applyFill="1" applyBorder="1" applyAlignment="1" applyProtection="1">
      <alignment vertical="center"/>
    </xf>
    <xf numFmtId="170" fontId="0" fillId="15" borderId="0" xfId="0" quotePrefix="1" applyNumberFormat="1" applyFill="1" applyBorder="1" applyAlignment="1" applyProtection="1">
      <alignment vertical="center"/>
    </xf>
    <xf numFmtId="170" fontId="0" fillId="11" borderId="0" xfId="0" quotePrefix="1" applyNumberFormat="1" applyFill="1" applyBorder="1" applyAlignment="1" applyProtection="1">
      <alignment vertical="center"/>
    </xf>
    <xf numFmtId="170" fontId="0" fillId="15" borderId="9" xfId="0" quotePrefix="1" applyNumberFormat="1" applyFill="1" applyBorder="1" applyAlignment="1" applyProtection="1">
      <alignment vertical="center"/>
    </xf>
    <xf numFmtId="0" fontId="0" fillId="0" borderId="25" xfId="0" applyBorder="1" applyProtection="1"/>
    <xf numFmtId="170" fontId="0" fillId="15" borderId="0" xfId="0" applyNumberFormat="1" applyFill="1" applyBorder="1" applyAlignment="1" applyProtection="1">
      <alignment vertical="center"/>
    </xf>
    <xf numFmtId="170" fontId="0" fillId="15" borderId="9" xfId="0" applyNumberFormat="1" applyFill="1" applyBorder="1" applyAlignment="1" applyProtection="1">
      <alignment vertical="center"/>
    </xf>
    <xf numFmtId="170" fontId="0" fillId="0" borderId="0" xfId="0" applyNumberFormat="1" applyBorder="1" applyAlignment="1" applyProtection="1">
      <alignment vertical="center"/>
    </xf>
    <xf numFmtId="170" fontId="0" fillId="0" borderId="9" xfId="0" applyNumberFormat="1" applyBorder="1" applyAlignment="1" applyProtection="1">
      <alignment vertical="center"/>
    </xf>
    <xf numFmtId="0" fontId="2" fillId="16" borderId="26" xfId="0" applyFont="1" applyFill="1" applyBorder="1" applyAlignment="1" applyProtection="1">
      <alignment vertical="center"/>
    </xf>
    <xf numFmtId="0" fontId="0" fillId="11" borderId="0" xfId="0" applyFill="1" applyAlignment="1" applyProtection="1">
      <alignment vertical="center"/>
    </xf>
    <xf numFmtId="0" fontId="2" fillId="11" borderId="0" xfId="0" applyFont="1" applyFill="1" applyAlignment="1" applyProtection="1">
      <alignment vertical="center"/>
    </xf>
    <xf numFmtId="0" fontId="0" fillId="3" borderId="23" xfId="0" applyFill="1" applyBorder="1" applyAlignment="1" applyProtection="1">
      <alignment horizontal="center" vertical="center"/>
    </xf>
    <xf numFmtId="0" fontId="0" fillId="3" borderId="28" xfId="0" applyFill="1" applyBorder="1" applyAlignment="1" applyProtection="1">
      <alignment horizontal="center" vertical="center"/>
    </xf>
    <xf numFmtId="0" fontId="0" fillId="3" borderId="24" xfId="0" applyFill="1" applyBorder="1" applyAlignment="1" applyProtection="1">
      <alignment horizontal="center" vertical="center"/>
    </xf>
    <xf numFmtId="0" fontId="0" fillId="0" borderId="19" xfId="0" applyBorder="1" applyAlignment="1" applyProtection="1">
      <alignment vertical="center"/>
    </xf>
    <xf numFmtId="166" fontId="0" fillId="0" borderId="16" xfId="1" applyNumberFormat="1" applyFont="1" applyBorder="1" applyAlignment="1" applyProtection="1">
      <alignment vertical="center"/>
    </xf>
    <xf numFmtId="166" fontId="0" fillId="11" borderId="16" xfId="1" applyNumberFormat="1" applyFont="1" applyFill="1" applyBorder="1" applyAlignment="1" applyProtection="1">
      <alignment vertical="center"/>
    </xf>
    <xf numFmtId="1" fontId="0" fillId="0" borderId="16" xfId="0" applyNumberFormat="1" applyBorder="1" applyAlignment="1" applyProtection="1">
      <alignment vertical="center"/>
    </xf>
    <xf numFmtId="166" fontId="0" fillId="0" borderId="20" xfId="1" applyNumberFormat="1" applyFont="1" applyBorder="1" applyAlignment="1" applyProtection="1">
      <alignment vertical="center"/>
    </xf>
    <xf numFmtId="0" fontId="0" fillId="0" borderId="21" xfId="0" applyBorder="1" applyAlignment="1" applyProtection="1">
      <alignment vertical="center"/>
    </xf>
    <xf numFmtId="166" fontId="0" fillId="11" borderId="0" xfId="1" applyNumberFormat="1" applyFont="1" applyFill="1" applyBorder="1" applyAlignment="1" applyProtection="1">
      <alignment vertical="center"/>
    </xf>
    <xf numFmtId="0" fontId="0" fillId="0" borderId="14" xfId="0" applyBorder="1" applyAlignment="1" applyProtection="1">
      <alignment vertical="center"/>
    </xf>
    <xf numFmtId="0" fontId="2" fillId="19" borderId="21" xfId="0" applyFont="1" applyFill="1" applyBorder="1" applyAlignment="1" applyProtection="1">
      <alignment vertical="center"/>
    </xf>
    <xf numFmtId="171" fontId="2" fillId="19" borderId="0" xfId="0" applyNumberFormat="1" applyFont="1" applyFill="1" applyBorder="1" applyAlignment="1" applyProtection="1">
      <alignment vertical="center"/>
    </xf>
    <xf numFmtId="171" fontId="2" fillId="11" borderId="0" xfId="0" applyNumberFormat="1" applyFont="1" applyFill="1" applyBorder="1" applyAlignment="1" applyProtection="1">
      <alignment vertical="center"/>
    </xf>
    <xf numFmtId="171" fontId="2" fillId="19" borderId="14" xfId="0" applyNumberFormat="1" applyFont="1" applyFill="1" applyBorder="1" applyAlignment="1" applyProtection="1">
      <alignment vertical="center"/>
    </xf>
    <xf numFmtId="0" fontId="2" fillId="11" borderId="0" xfId="0" applyFont="1" applyFill="1" applyBorder="1" applyAlignment="1" applyProtection="1">
      <alignment vertical="center"/>
    </xf>
    <xf numFmtId="0" fontId="0" fillId="11" borderId="21" xfId="0" applyFill="1" applyBorder="1" applyAlignment="1" applyProtection="1">
      <alignment vertical="center"/>
    </xf>
    <xf numFmtId="0" fontId="2" fillId="0" borderId="0" xfId="0" applyFont="1" applyBorder="1" applyAlignment="1" applyProtection="1">
      <alignment vertical="center"/>
    </xf>
    <xf numFmtId="0" fontId="2" fillId="0" borderId="14" xfId="0" applyFont="1" applyBorder="1" applyAlignment="1" applyProtection="1">
      <alignment vertical="center"/>
    </xf>
    <xf numFmtId="0" fontId="2" fillId="18" borderId="18" xfId="0" applyFont="1" applyFill="1" applyBorder="1" applyAlignment="1" applyProtection="1">
      <alignment vertical="center"/>
    </xf>
    <xf numFmtId="171" fontId="2" fillId="18" borderId="17" xfId="0" applyNumberFormat="1" applyFont="1" applyFill="1" applyBorder="1" applyAlignment="1" applyProtection="1">
      <alignment vertical="center"/>
    </xf>
    <xf numFmtId="171" fontId="2" fillId="11" borderId="17" xfId="0" applyNumberFormat="1" applyFont="1" applyFill="1" applyBorder="1" applyAlignment="1" applyProtection="1">
      <alignment vertical="center"/>
    </xf>
    <xf numFmtId="0" fontId="2" fillId="11" borderId="17" xfId="0" applyNumberFormat="1" applyFont="1" applyFill="1" applyBorder="1" applyAlignment="1" applyProtection="1">
      <alignment vertical="center"/>
    </xf>
    <xf numFmtId="171" fontId="2" fillId="18" borderId="12" xfId="0" applyNumberFormat="1" applyFont="1" applyFill="1" applyBorder="1" applyAlignment="1" applyProtection="1">
      <alignment vertical="center"/>
    </xf>
    <xf numFmtId="9" fontId="1" fillId="11" borderId="28" xfId="2" applyFont="1" applyFill="1" applyBorder="1" applyAlignment="1" applyProtection="1">
      <alignment vertical="center"/>
    </xf>
    <xf numFmtId="9" fontId="1" fillId="11" borderId="23" xfId="2" applyFont="1" applyFill="1" applyBorder="1" applyAlignment="1" applyProtection="1">
      <alignment vertical="center"/>
    </xf>
    <xf numFmtId="0" fontId="2" fillId="0" borderId="28" xfId="0" applyFont="1" applyBorder="1" applyAlignment="1" applyProtection="1">
      <alignment vertical="center"/>
    </xf>
    <xf numFmtId="0" fontId="2" fillId="0" borderId="24" xfId="0" applyFont="1" applyBorder="1" applyAlignment="1" applyProtection="1">
      <alignment vertical="center"/>
    </xf>
    <xf numFmtId="170" fontId="0" fillId="11" borderId="25" xfId="0" applyNumberFormat="1" applyFill="1" applyBorder="1" applyAlignment="1" applyProtection="1">
      <alignment vertical="center"/>
    </xf>
    <xf numFmtId="0" fontId="3" fillId="0" borderId="25" xfId="0" applyFont="1" applyBorder="1" applyAlignment="1" applyProtection="1">
      <alignment vertical="center" wrapText="1"/>
    </xf>
    <xf numFmtId="9" fontId="3" fillId="11" borderId="26" xfId="2" applyFont="1" applyFill="1" applyBorder="1" applyAlignment="1" applyProtection="1">
      <alignment vertical="center"/>
    </xf>
    <xf numFmtId="0" fontId="2" fillId="0" borderId="22" xfId="0" applyFont="1" applyBorder="1" applyAlignment="1" applyProtection="1">
      <alignment vertical="center"/>
    </xf>
    <xf numFmtId="9" fontId="3" fillId="11" borderId="22" xfId="2" applyFont="1" applyFill="1" applyBorder="1" applyAlignment="1" applyProtection="1">
      <alignment vertical="center"/>
    </xf>
    <xf numFmtId="0" fontId="2" fillId="0" borderId="27" xfId="0" applyFont="1" applyBorder="1" applyAlignment="1" applyProtection="1">
      <alignment vertical="center"/>
    </xf>
    <xf numFmtId="0" fontId="2" fillId="0" borderId="23" xfId="0" applyFont="1" applyBorder="1" applyAlignment="1" applyProtection="1">
      <alignment horizontal="center" vertical="center"/>
    </xf>
    <xf numFmtId="0" fontId="11" fillId="11" borderId="0" xfId="0" applyFont="1" applyFill="1" applyBorder="1" applyAlignment="1" applyProtection="1">
      <alignment horizontal="center" vertical="center" wrapText="1"/>
    </xf>
    <xf numFmtId="0" fontId="0" fillId="11" borderId="23" xfId="0" applyFill="1" applyBorder="1" applyAlignment="1" applyProtection="1">
      <alignment vertical="center"/>
    </xf>
    <xf numFmtId="0" fontId="0" fillId="0" borderId="24" xfId="0" applyBorder="1" applyAlignment="1" applyProtection="1">
      <alignment vertical="center"/>
    </xf>
    <xf numFmtId="0" fontId="0" fillId="0" borderId="25" xfId="0" applyBorder="1" applyAlignment="1" applyProtection="1">
      <alignment horizontal="center" vertical="center"/>
    </xf>
    <xf numFmtId="171" fontId="0" fillId="0" borderId="9" xfId="0" applyNumberFormat="1" applyBorder="1" applyAlignment="1" applyProtection="1">
      <alignment vertical="center"/>
    </xf>
    <xf numFmtId="172" fontId="2" fillId="18" borderId="0" xfId="0" applyNumberFormat="1" applyFont="1" applyFill="1" applyBorder="1" applyAlignment="1" applyProtection="1">
      <alignment vertical="center"/>
    </xf>
    <xf numFmtId="172" fontId="2" fillId="11" borderId="0" xfId="0" applyNumberFormat="1" applyFont="1" applyFill="1" applyBorder="1" applyAlignment="1" applyProtection="1">
      <alignment vertical="center"/>
    </xf>
    <xf numFmtId="0" fontId="2" fillId="11" borderId="0" xfId="0" applyNumberFormat="1" applyFont="1" applyFill="1" applyBorder="1" applyAlignment="1" applyProtection="1">
      <alignment vertical="center"/>
    </xf>
    <xf numFmtId="172" fontId="2" fillId="18" borderId="9" xfId="0" applyNumberFormat="1" applyFont="1" applyFill="1" applyBorder="1" applyAlignment="1" applyProtection="1">
      <alignment vertical="center"/>
    </xf>
    <xf numFmtId="170" fontId="2" fillId="0" borderId="0" xfId="0" applyNumberFormat="1" applyFont="1" applyAlignment="1" applyProtection="1">
      <alignment vertical="center"/>
    </xf>
    <xf numFmtId="0" fontId="2" fillId="0" borderId="25" xfId="0" applyFont="1" applyBorder="1" applyAlignment="1" applyProtection="1">
      <alignment horizontal="center" vertical="center"/>
    </xf>
    <xf numFmtId="0" fontId="0" fillId="0" borderId="26" xfId="0" applyBorder="1" applyAlignment="1" applyProtection="1">
      <alignment vertical="center"/>
    </xf>
    <xf numFmtId="172" fontId="2" fillId="18" borderId="22" xfId="0" applyNumberFormat="1" applyFont="1" applyFill="1" applyBorder="1" applyAlignment="1" applyProtection="1">
      <alignment vertical="center"/>
    </xf>
    <xf numFmtId="0" fontId="2" fillId="11" borderId="22" xfId="0" applyNumberFormat="1" applyFont="1" applyFill="1" applyBorder="1" applyAlignment="1" applyProtection="1">
      <alignment vertical="center"/>
    </xf>
    <xf numFmtId="172" fontId="2" fillId="18" borderId="27" xfId="0" applyNumberFormat="1" applyFont="1" applyFill="1" applyBorder="1" applyAlignment="1" applyProtection="1">
      <alignment vertical="center"/>
    </xf>
    <xf numFmtId="0" fontId="2" fillId="0" borderId="26" xfId="0" applyFont="1" applyBorder="1" applyAlignment="1" applyProtection="1">
      <alignment horizontal="center" vertical="center"/>
    </xf>
    <xf numFmtId="0" fontId="0" fillId="11" borderId="22" xfId="0" applyNumberFormat="1" applyFill="1" applyBorder="1" applyAlignment="1" applyProtection="1">
      <alignment vertical="center"/>
    </xf>
    <xf numFmtId="170" fontId="0" fillId="11" borderId="22" xfId="0" applyNumberFormat="1" applyFill="1" applyBorder="1" applyAlignment="1" applyProtection="1">
      <alignment vertical="center"/>
    </xf>
    <xf numFmtId="170" fontId="0" fillId="15" borderId="27" xfId="0" applyNumberFormat="1" applyFill="1" applyBorder="1" applyAlignment="1" applyProtection="1">
      <alignment vertical="center"/>
    </xf>
    <xf numFmtId="169" fontId="2" fillId="0" borderId="0" xfId="0" applyNumberFormat="1" applyFont="1" applyAlignment="1" applyProtection="1">
      <alignment vertical="center"/>
    </xf>
    <xf numFmtId="0" fontId="2" fillId="11" borderId="27" xfId="0" applyFont="1" applyFill="1" applyBorder="1" applyAlignment="1" applyProtection="1">
      <alignment horizontal="left"/>
    </xf>
    <xf numFmtId="9" fontId="0" fillId="11" borderId="24" xfId="2" applyFont="1" applyFill="1" applyBorder="1" applyAlignment="1" applyProtection="1">
      <alignment horizontal="center" vertical="center"/>
    </xf>
    <xf numFmtId="9" fontId="0" fillId="11" borderId="0" xfId="2" applyFont="1" applyFill="1" applyBorder="1" applyAlignment="1" applyProtection="1">
      <alignment horizontal="center" vertical="center"/>
    </xf>
    <xf numFmtId="9" fontId="0" fillId="11" borderId="9" xfId="2" applyFont="1" applyFill="1" applyBorder="1" applyAlignment="1" applyProtection="1">
      <alignment horizontal="center" vertical="center"/>
    </xf>
    <xf numFmtId="9" fontId="3" fillId="11" borderId="0" xfId="2" applyFont="1" applyFill="1" applyBorder="1" applyAlignment="1" applyProtection="1">
      <alignment horizontal="center" vertical="center"/>
    </xf>
    <xf numFmtId="9" fontId="3" fillId="11" borderId="9" xfId="2" applyFont="1" applyFill="1" applyBorder="1" applyAlignment="1" applyProtection="1">
      <alignment horizontal="center" vertical="center"/>
    </xf>
    <xf numFmtId="0" fontId="2" fillId="0" borderId="25" xfId="0" applyFont="1" applyBorder="1" applyAlignment="1" applyProtection="1">
      <alignment vertical="center"/>
    </xf>
    <xf numFmtId="9" fontId="0" fillId="0" borderId="0" xfId="2" applyFont="1" applyBorder="1" applyAlignment="1" applyProtection="1">
      <alignment horizontal="center" vertical="center"/>
    </xf>
    <xf numFmtId="0" fontId="13" fillId="7" borderId="5" xfId="0" applyFont="1" applyFill="1" applyBorder="1" applyAlignment="1" applyProtection="1">
      <alignment vertical="center" wrapText="1"/>
    </xf>
    <xf numFmtId="170" fontId="0" fillId="18" borderId="23" xfId="0" applyNumberFormat="1" applyFill="1" applyBorder="1" applyAlignment="1" applyProtection="1">
      <alignment vertical="center"/>
    </xf>
    <xf numFmtId="170" fontId="0" fillId="18" borderId="28" xfId="0" applyNumberFormat="1" applyFill="1" applyBorder="1" applyAlignment="1" applyProtection="1">
      <alignment vertical="center"/>
    </xf>
    <xf numFmtId="170" fontId="0" fillId="18" borderId="24" xfId="0" applyNumberFormat="1" applyFill="1" applyBorder="1" applyAlignment="1" applyProtection="1">
      <alignment vertical="center"/>
    </xf>
    <xf numFmtId="3" fontId="0" fillId="15" borderId="23" xfId="0" applyNumberFormat="1" applyFill="1" applyBorder="1" applyAlignment="1" applyProtection="1">
      <alignment vertical="center"/>
    </xf>
    <xf numFmtId="9" fontId="0" fillId="11" borderId="28" xfId="2" applyFont="1" applyFill="1" applyBorder="1" applyAlignment="1" applyProtection="1">
      <alignment horizontal="center" vertical="center"/>
    </xf>
    <xf numFmtId="3" fontId="0" fillId="15" borderId="28" xfId="0" applyNumberFormat="1" applyFill="1" applyBorder="1" applyAlignment="1" applyProtection="1">
      <alignment vertical="center"/>
    </xf>
    <xf numFmtId="3" fontId="0" fillId="15" borderId="24" xfId="0" applyNumberFormat="1" applyFill="1" applyBorder="1" applyAlignment="1" applyProtection="1">
      <alignment vertical="center"/>
    </xf>
    <xf numFmtId="170" fontId="0" fillId="15" borderId="23" xfId="0" applyNumberFormat="1" applyFill="1" applyBorder="1" applyAlignment="1" applyProtection="1">
      <alignment vertical="center"/>
    </xf>
    <xf numFmtId="170" fontId="0" fillId="11" borderId="28" xfId="2" applyNumberFormat="1" applyFont="1" applyFill="1" applyBorder="1" applyAlignment="1" applyProtection="1">
      <alignment horizontal="center" vertical="center"/>
    </xf>
    <xf numFmtId="170" fontId="0" fillId="0" borderId="28" xfId="0" applyNumberFormat="1" applyBorder="1" applyAlignment="1" applyProtection="1">
      <alignment vertical="center"/>
    </xf>
    <xf numFmtId="170" fontId="0" fillId="0" borderId="25" xfId="0" applyNumberFormat="1" applyBorder="1" applyAlignment="1" applyProtection="1">
      <alignment vertical="center"/>
    </xf>
    <xf numFmtId="3" fontId="0" fillId="0" borderId="25" xfId="0" applyNumberFormat="1" applyBorder="1" applyAlignment="1" applyProtection="1">
      <alignment vertical="center"/>
    </xf>
    <xf numFmtId="3" fontId="0" fillId="0" borderId="0" xfId="0" applyNumberFormat="1" applyBorder="1" applyAlignment="1" applyProtection="1">
      <alignment vertical="center"/>
    </xf>
    <xf numFmtId="3" fontId="0" fillId="0" borderId="9" xfId="0" applyNumberFormat="1" applyBorder="1" applyAlignment="1" applyProtection="1">
      <alignment vertical="center"/>
    </xf>
    <xf numFmtId="170" fontId="0" fillId="11" borderId="0" xfId="2" applyNumberFormat="1" applyFont="1" applyFill="1" applyBorder="1" applyAlignment="1" applyProtection="1">
      <alignment horizontal="center" vertical="center"/>
    </xf>
    <xf numFmtId="170" fontId="0" fillId="18" borderId="25" xfId="0" applyNumberFormat="1" applyFill="1" applyBorder="1" applyAlignment="1" applyProtection="1">
      <alignment vertical="center"/>
    </xf>
    <xf numFmtId="170" fontId="0" fillId="18" borderId="0" xfId="0" applyNumberFormat="1" applyFill="1" applyBorder="1" applyAlignment="1" applyProtection="1">
      <alignment vertical="center"/>
    </xf>
    <xf numFmtId="170" fontId="0" fillId="18" borderId="9" xfId="0" applyNumberFormat="1" applyFill="1" applyBorder="1" applyAlignment="1" applyProtection="1">
      <alignment vertical="center"/>
    </xf>
    <xf numFmtId="3" fontId="0" fillId="15" borderId="25" xfId="0" applyNumberFormat="1" applyFill="1" applyBorder="1" applyAlignment="1" applyProtection="1">
      <alignment vertical="center"/>
    </xf>
    <xf numFmtId="3" fontId="0" fillId="15" borderId="0" xfId="0" applyNumberFormat="1" applyFill="1" applyBorder="1" applyAlignment="1" applyProtection="1">
      <alignment vertical="center"/>
    </xf>
    <xf numFmtId="3" fontId="0" fillId="15" borderId="9" xfId="0" applyNumberFormat="1" applyFill="1" applyBorder="1" applyAlignment="1" applyProtection="1">
      <alignment vertical="center"/>
    </xf>
    <xf numFmtId="170" fontId="0" fillId="15" borderId="25" xfId="0" applyNumberFormat="1" applyFill="1" applyBorder="1" applyAlignment="1" applyProtection="1">
      <alignment vertical="center"/>
    </xf>
    <xf numFmtId="170" fontId="3" fillId="11" borderId="0" xfId="2" applyNumberFormat="1" applyFont="1" applyFill="1" applyBorder="1" applyAlignment="1" applyProtection="1">
      <alignment horizontal="center" vertical="center"/>
    </xf>
    <xf numFmtId="170" fontId="0" fillId="18" borderId="26" xfId="0" applyNumberFormat="1" applyFill="1" applyBorder="1" applyAlignment="1" applyProtection="1">
      <alignment vertical="center"/>
    </xf>
    <xf numFmtId="3" fontId="0" fillId="15" borderId="26" xfId="0" applyNumberFormat="1" applyFill="1" applyBorder="1" applyAlignment="1" applyProtection="1">
      <alignment vertical="center"/>
    </xf>
    <xf numFmtId="9" fontId="3" fillId="11" borderId="22" xfId="2" applyFont="1" applyFill="1" applyBorder="1" applyAlignment="1" applyProtection="1">
      <alignment horizontal="center" vertical="center"/>
    </xf>
    <xf numFmtId="3" fontId="0" fillId="15" borderId="22" xfId="0" applyNumberFormat="1" applyFill="1" applyBorder="1" applyAlignment="1" applyProtection="1">
      <alignment vertical="center"/>
    </xf>
    <xf numFmtId="3" fontId="0" fillId="15" borderId="27" xfId="0" applyNumberFormat="1" applyFill="1" applyBorder="1" applyAlignment="1" applyProtection="1">
      <alignment vertical="center"/>
    </xf>
    <xf numFmtId="170" fontId="0" fillId="15" borderId="26" xfId="0" applyNumberFormat="1" applyFill="1" applyBorder="1" applyAlignment="1" applyProtection="1">
      <alignment vertical="center"/>
    </xf>
    <xf numFmtId="170" fontId="3" fillId="11" borderId="22" xfId="2" applyNumberFormat="1" applyFont="1" applyFill="1" applyBorder="1" applyAlignment="1" applyProtection="1">
      <alignment horizontal="center" vertical="center"/>
    </xf>
    <xf numFmtId="165" fontId="0" fillId="0" borderId="28" xfId="0" applyNumberFormat="1" applyBorder="1" applyAlignment="1" applyProtection="1">
      <alignment vertical="center"/>
    </xf>
    <xf numFmtId="2" fontId="2" fillId="0" borderId="5" xfId="0" applyNumberFormat="1" applyFont="1" applyBorder="1" applyAlignment="1" applyProtection="1">
      <alignment horizontal="right" vertical="center"/>
    </xf>
    <xf numFmtId="2" fontId="2" fillId="0" borderId="6" xfId="0" applyNumberFormat="1" applyFont="1" applyBorder="1" applyAlignment="1" applyProtection="1">
      <alignment horizontal="right" vertical="center"/>
    </xf>
    <xf numFmtId="2" fontId="2" fillId="0" borderId="7" xfId="0" applyNumberFormat="1" applyFont="1" applyBorder="1" applyAlignment="1" applyProtection="1">
      <alignment horizontal="right" vertical="center"/>
    </xf>
    <xf numFmtId="170" fontId="2" fillId="16" borderId="5" xfId="0" applyNumberFormat="1" applyFont="1" applyFill="1" applyBorder="1" applyAlignment="1" applyProtection="1">
      <alignment vertical="center"/>
    </xf>
    <xf numFmtId="170" fontId="2" fillId="16" borderId="6" xfId="0" applyNumberFormat="1" applyFont="1" applyFill="1" applyBorder="1" applyAlignment="1" applyProtection="1">
      <alignment vertical="center"/>
    </xf>
    <xf numFmtId="170" fontId="2" fillId="16" borderId="7" xfId="0" applyNumberFormat="1" applyFont="1" applyFill="1" applyBorder="1" applyAlignment="1" applyProtection="1">
      <alignment vertical="center"/>
    </xf>
    <xf numFmtId="0" fontId="13" fillId="7" borderId="1" xfId="0" applyFont="1" applyFill="1" applyBorder="1" applyAlignment="1" applyProtection="1">
      <alignment vertical="center" wrapText="1"/>
    </xf>
    <xf numFmtId="170" fontId="0" fillId="18" borderId="22" xfId="0" applyNumberFormat="1" applyFill="1" applyBorder="1" applyAlignment="1" applyProtection="1">
      <alignment vertical="center"/>
    </xf>
    <xf numFmtId="170" fontId="0" fillId="18" borderId="27" xfId="0" applyNumberFormat="1" applyFill="1" applyBorder="1" applyAlignment="1" applyProtection="1">
      <alignment vertical="center"/>
    </xf>
    <xf numFmtId="171" fontId="2" fillId="11" borderId="6" xfId="0" applyNumberFormat="1" applyFont="1" applyFill="1" applyBorder="1" applyAlignment="1" applyProtection="1">
      <alignment vertical="center"/>
    </xf>
    <xf numFmtId="0" fontId="12" fillId="0" borderId="12" xfId="0" applyFont="1" applyBorder="1" applyAlignment="1">
      <alignment vertical="center" wrapText="1"/>
    </xf>
    <xf numFmtId="0" fontId="12" fillId="0" borderId="11" xfId="0" applyFont="1" applyBorder="1" applyAlignment="1">
      <alignment vertical="center" wrapText="1"/>
    </xf>
    <xf numFmtId="0" fontId="17" fillId="11" borderId="0" xfId="0" applyFont="1" applyFill="1" applyBorder="1" applyAlignment="1" applyProtection="1">
      <alignment horizontal="center" vertical="center" wrapText="1"/>
    </xf>
    <xf numFmtId="0" fontId="2" fillId="6" borderId="23" xfId="0" applyFont="1" applyFill="1" applyBorder="1" applyAlignment="1" applyProtection="1">
      <alignment horizontal="center" vertical="center" wrapText="1"/>
    </xf>
    <xf numFmtId="0" fontId="2" fillId="6" borderId="28"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2" fillId="6" borderId="6" xfId="0" applyFont="1" applyFill="1" applyBorder="1" applyAlignment="1" applyProtection="1">
      <alignment horizontal="center" vertical="center" wrapText="1"/>
    </xf>
    <xf numFmtId="0" fontId="2" fillId="6" borderId="7" xfId="0" applyFont="1" applyFill="1" applyBorder="1" applyAlignment="1" applyProtection="1">
      <alignment horizontal="center" vertical="center" wrapText="1"/>
    </xf>
    <xf numFmtId="0" fontId="2" fillId="3" borderId="23"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23" xfId="0" applyFont="1" applyFill="1" applyBorder="1" applyAlignment="1" applyProtection="1">
      <alignment horizontal="center" vertical="center" wrapText="1"/>
    </xf>
    <xf numFmtId="0" fontId="2" fillId="3" borderId="28" xfId="0" applyFont="1" applyFill="1" applyBorder="1" applyAlignment="1" applyProtection="1">
      <alignment horizontal="center" vertical="center" wrapText="1"/>
    </xf>
    <xf numFmtId="0" fontId="2" fillId="3" borderId="24" xfId="0" applyFont="1" applyFill="1" applyBorder="1" applyAlignment="1" applyProtection="1">
      <alignment horizontal="center" vertical="center" wrapText="1"/>
    </xf>
    <xf numFmtId="0" fontId="27" fillId="0" borderId="0" xfId="5" applyFont="1" applyFill="1" applyBorder="1" applyAlignment="1" applyProtection="1">
      <alignment vertical="center" wrapText="1"/>
    </xf>
    <xf numFmtId="0" fontId="3" fillId="0" borderId="23" xfId="0" applyFont="1" applyFill="1" applyBorder="1" applyAlignment="1" applyProtection="1">
      <alignment vertical="center"/>
    </xf>
    <xf numFmtId="0" fontId="27" fillId="13" borderId="15" xfId="5" applyFont="1" applyFill="1" applyBorder="1" applyAlignment="1" applyProtection="1">
      <alignment horizontal="center" vertical="center" wrapText="1"/>
    </xf>
    <xf numFmtId="0" fontId="0" fillId="11" borderId="23" xfId="0" applyFill="1" applyBorder="1" applyAlignment="1" applyProtection="1">
      <alignment horizontal="center" vertical="center"/>
    </xf>
    <xf numFmtId="0" fontId="0" fillId="11" borderId="25" xfId="0" applyFill="1" applyBorder="1" applyAlignment="1" applyProtection="1">
      <alignment horizontal="center" vertical="center"/>
    </xf>
    <xf numFmtId="0" fontId="0" fillId="11" borderId="26" xfId="0" applyFill="1" applyBorder="1" applyAlignment="1" applyProtection="1">
      <alignment horizontal="center" vertical="center"/>
    </xf>
    <xf numFmtId="0" fontId="0" fillId="5" borderId="5" xfId="0" applyFill="1" applyBorder="1" applyAlignment="1" applyProtection="1">
      <alignment horizontal="center" vertical="center"/>
    </xf>
    <xf numFmtId="0" fontId="2" fillId="5" borderId="6"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0" borderId="28" xfId="0" applyFont="1" applyBorder="1" applyAlignment="1" applyProtection="1">
      <alignment horizontal="center" vertical="center"/>
    </xf>
    <xf numFmtId="0" fontId="2" fillId="0" borderId="0" xfId="0" applyFont="1" applyBorder="1" applyAlignment="1" applyProtection="1">
      <alignment horizontal="center" vertical="center"/>
    </xf>
    <xf numFmtId="0" fontId="2" fillId="0" borderId="22" xfId="0" applyFont="1" applyBorder="1" applyAlignment="1" applyProtection="1">
      <alignment horizontal="center" vertical="center"/>
    </xf>
    <xf numFmtId="0" fontId="2" fillId="0" borderId="5" xfId="0" applyFont="1" applyBorder="1" applyAlignment="1" applyProtection="1">
      <alignment vertical="center"/>
    </xf>
    <xf numFmtId="0" fontId="0" fillId="0" borderId="6" xfId="0" applyFill="1" applyBorder="1" applyAlignment="1" applyProtection="1">
      <alignment horizontal="center" vertical="center"/>
    </xf>
    <xf numFmtId="170" fontId="0" fillId="0" borderId="28" xfId="0" applyNumberFormat="1" applyFill="1" applyBorder="1" applyAlignment="1" applyProtection="1">
      <alignment vertical="center"/>
    </xf>
    <xf numFmtId="170" fontId="0" fillId="0" borderId="0" xfId="0" applyNumberFormat="1" applyFill="1" applyBorder="1" applyAlignment="1" applyProtection="1">
      <alignment vertical="center"/>
    </xf>
    <xf numFmtId="170" fontId="0" fillId="0" borderId="0" xfId="0" quotePrefix="1" applyNumberFormat="1" applyFill="1" applyBorder="1" applyAlignment="1" applyProtection="1">
      <alignment vertical="center"/>
    </xf>
    <xf numFmtId="170" fontId="2" fillId="0" borderId="22" xfId="0" applyNumberFormat="1" applyFont="1" applyFill="1" applyBorder="1" applyAlignment="1" applyProtection="1">
      <alignment vertical="center"/>
    </xf>
    <xf numFmtId="0" fontId="0" fillId="0" borderId="28" xfId="0" applyFill="1" applyBorder="1" applyAlignment="1" applyProtection="1">
      <alignment horizontal="center" vertical="center"/>
    </xf>
    <xf numFmtId="170" fontId="2" fillId="11" borderId="0" xfId="0" applyNumberFormat="1" applyFont="1" applyFill="1" applyBorder="1" applyAlignment="1" applyProtection="1">
      <alignment vertical="center"/>
    </xf>
    <xf numFmtId="0" fontId="0" fillId="5" borderId="7" xfId="0" applyFill="1" applyBorder="1" applyAlignment="1" applyProtection="1">
      <alignment horizontal="center" vertical="center"/>
    </xf>
    <xf numFmtId="0" fontId="0" fillId="0" borderId="5" xfId="0" applyBorder="1" applyAlignment="1" applyProtection="1">
      <alignment horizontal="left" vertical="center"/>
    </xf>
    <xf numFmtId="0" fontId="0" fillId="0" borderId="23" xfId="0" applyBorder="1" applyAlignment="1" applyProtection="1">
      <alignment horizontal="left" vertical="center"/>
    </xf>
    <xf numFmtId="0" fontId="2" fillId="3" borderId="1" xfId="0" applyFont="1" applyFill="1" applyBorder="1" applyAlignment="1" applyProtection="1">
      <alignment horizontal="center" vertical="center"/>
    </xf>
    <xf numFmtId="170" fontId="3" fillId="15" borderId="25" xfId="0" applyNumberFormat="1" applyFont="1" applyFill="1" applyBorder="1" applyAlignment="1" applyProtection="1">
      <alignment vertical="center"/>
    </xf>
    <xf numFmtId="170" fontId="3" fillId="15" borderId="0" xfId="0" applyNumberFormat="1" applyFont="1" applyFill="1" applyBorder="1" applyAlignment="1" applyProtection="1">
      <alignment vertical="center"/>
    </xf>
    <xf numFmtId="170" fontId="3" fillId="15" borderId="9" xfId="0" applyNumberFormat="1" applyFont="1" applyFill="1" applyBorder="1" applyAlignment="1" applyProtection="1">
      <alignment vertical="center"/>
    </xf>
    <xf numFmtId="170" fontId="0" fillId="15" borderId="2" xfId="0" applyNumberFormat="1" applyFill="1" applyBorder="1" applyAlignment="1" applyProtection="1">
      <alignment vertical="center"/>
    </xf>
    <xf numFmtId="170" fontId="0" fillId="11" borderId="29" xfId="0" applyNumberFormat="1" applyFill="1" applyBorder="1" applyAlignment="1" applyProtection="1">
      <alignment vertical="center"/>
    </xf>
    <xf numFmtId="170" fontId="0" fillId="15" borderId="29" xfId="0" quotePrefix="1" applyNumberFormat="1" applyFill="1" applyBorder="1" applyAlignment="1" applyProtection="1">
      <alignment vertical="center"/>
    </xf>
    <xf numFmtId="170" fontId="0" fillId="15" borderId="29" xfId="0" applyNumberFormat="1" applyFill="1" applyBorder="1" applyAlignment="1" applyProtection="1">
      <alignment vertical="center"/>
    </xf>
    <xf numFmtId="170" fontId="0" fillId="0" borderId="29" xfId="0" applyNumberFormat="1" applyBorder="1" applyAlignment="1" applyProtection="1">
      <alignment vertical="center"/>
    </xf>
    <xf numFmtId="170" fontId="2" fillId="16" borderId="8" xfId="0" applyNumberFormat="1" applyFont="1" applyFill="1" applyBorder="1" applyAlignment="1" applyProtection="1">
      <alignment vertical="center"/>
    </xf>
    <xf numFmtId="0" fontId="0" fillId="3" borderId="2" xfId="0" applyFill="1" applyBorder="1" applyAlignment="1" applyProtection="1">
      <alignment horizontal="center" vertical="center"/>
    </xf>
    <xf numFmtId="0" fontId="2" fillId="0" borderId="9" xfId="0" applyFont="1" applyBorder="1" applyAlignment="1" applyProtection="1">
      <alignment vertical="center"/>
    </xf>
    <xf numFmtId="166" fontId="0" fillId="0" borderId="23" xfId="0" applyNumberFormat="1" applyBorder="1" applyAlignment="1" applyProtection="1">
      <alignment vertical="center"/>
    </xf>
    <xf numFmtId="166" fontId="0" fillId="0" borderId="28" xfId="0" applyNumberFormat="1" applyBorder="1" applyAlignment="1" applyProtection="1">
      <alignment vertical="center"/>
    </xf>
    <xf numFmtId="166" fontId="0" fillId="0" borderId="24" xfId="0" applyNumberFormat="1" applyBorder="1" applyAlignment="1" applyProtection="1">
      <alignment vertical="center"/>
    </xf>
    <xf numFmtId="170" fontId="0" fillId="15" borderId="25" xfId="0" quotePrefix="1" applyNumberFormat="1" applyFill="1" applyBorder="1" applyAlignment="1" applyProtection="1">
      <alignment vertical="center"/>
    </xf>
    <xf numFmtId="171" fontId="2" fillId="20" borderId="25" xfId="0" applyNumberFormat="1" applyFont="1" applyFill="1" applyBorder="1" applyAlignment="1" applyProtection="1">
      <alignment vertical="center"/>
    </xf>
    <xf numFmtId="171" fontId="2" fillId="20" borderId="0" xfId="0" applyNumberFormat="1" applyFont="1" applyFill="1" applyBorder="1" applyAlignment="1" applyProtection="1">
      <alignment vertical="center"/>
    </xf>
    <xf numFmtId="171" fontId="2" fillId="20" borderId="9" xfId="0" applyNumberFormat="1" applyFont="1" applyFill="1" applyBorder="1" applyAlignment="1" applyProtection="1">
      <alignment vertical="center"/>
    </xf>
    <xf numFmtId="171" fontId="2" fillId="16" borderId="26" xfId="0" applyNumberFormat="1" applyFont="1" applyFill="1" applyBorder="1" applyAlignment="1" applyProtection="1">
      <alignment vertical="center"/>
    </xf>
    <xf numFmtId="171" fontId="2" fillId="16" borderId="22" xfId="0" applyNumberFormat="1" applyFont="1" applyFill="1" applyBorder="1" applyAlignment="1" applyProtection="1">
      <alignment vertical="center"/>
    </xf>
    <xf numFmtId="171" fontId="2" fillId="16" borderId="27" xfId="0" applyNumberFormat="1" applyFont="1" applyFill="1" applyBorder="1" applyAlignment="1" applyProtection="1">
      <alignment vertical="center"/>
    </xf>
    <xf numFmtId="170" fontId="2" fillId="15" borderId="26" xfId="0" applyNumberFormat="1" applyFont="1" applyFill="1" applyBorder="1" applyAlignment="1" applyProtection="1">
      <alignment vertical="center"/>
    </xf>
    <xf numFmtId="170" fontId="2" fillId="15" borderId="22" xfId="0" applyNumberFormat="1" applyFont="1" applyFill="1" applyBorder="1" applyAlignment="1" applyProtection="1">
      <alignment vertical="center"/>
    </xf>
    <xf numFmtId="170" fontId="2" fillId="15" borderId="27" xfId="0" applyNumberFormat="1" applyFont="1" applyFill="1" applyBorder="1" applyAlignment="1" applyProtection="1">
      <alignment vertical="center"/>
    </xf>
    <xf numFmtId="0" fontId="3" fillId="11" borderId="24" xfId="0" applyFont="1" applyFill="1" applyBorder="1" applyAlignment="1" applyProtection="1">
      <alignment vertical="center"/>
    </xf>
    <xf numFmtId="1" fontId="3" fillId="11" borderId="25" xfId="0" applyNumberFormat="1" applyFont="1" applyFill="1" applyBorder="1" applyAlignment="1" applyProtection="1">
      <alignment vertical="center"/>
    </xf>
    <xf numFmtId="1" fontId="3" fillId="11" borderId="0" xfId="0" applyNumberFormat="1" applyFont="1" applyFill="1" applyBorder="1" applyAlignment="1" applyProtection="1">
      <alignment vertical="center"/>
    </xf>
    <xf numFmtId="1" fontId="3" fillId="11" borderId="9" xfId="0" applyNumberFormat="1" applyFont="1" applyFill="1" applyBorder="1" applyAlignment="1" applyProtection="1">
      <alignment vertical="center"/>
    </xf>
    <xf numFmtId="0" fontId="3" fillId="4" borderId="24" xfId="0" applyFont="1" applyFill="1" applyBorder="1" applyAlignment="1" applyProtection="1">
      <alignment horizontal="center" vertical="center"/>
      <protection locked="0"/>
    </xf>
    <xf numFmtId="14" fontId="3" fillId="4" borderId="9" xfId="0" applyNumberFormat="1" applyFont="1" applyFill="1" applyBorder="1" applyAlignment="1" applyProtection="1">
      <alignment horizontal="center" vertical="center"/>
      <protection locked="0"/>
    </xf>
    <xf numFmtId="9" fontId="3" fillId="4" borderId="9" xfId="0" applyNumberFormat="1" applyFont="1" applyFill="1" applyBorder="1" applyAlignment="1" applyProtection="1">
      <alignment horizontal="center" vertical="center"/>
      <protection locked="0"/>
    </xf>
    <xf numFmtId="168" fontId="3" fillId="4" borderId="9" xfId="0" applyNumberFormat="1" applyFont="1" applyFill="1" applyBorder="1" applyAlignment="1" applyProtection="1">
      <alignment horizontal="center" vertical="center"/>
      <protection locked="0"/>
    </xf>
    <xf numFmtId="0" fontId="3" fillId="4" borderId="23" xfId="0" applyFont="1" applyFill="1" applyBorder="1" applyAlignment="1" applyProtection="1">
      <alignment vertical="center"/>
      <protection locked="0"/>
    </xf>
    <xf numFmtId="0" fontId="3" fillId="4" borderId="25" xfId="0" applyFont="1" applyFill="1" applyBorder="1" applyAlignment="1" applyProtection="1">
      <alignment vertical="center"/>
      <protection locked="0"/>
    </xf>
    <xf numFmtId="3" fontId="3" fillId="4" borderId="24" xfId="0" applyNumberFormat="1" applyFont="1" applyFill="1" applyBorder="1" applyAlignment="1" applyProtection="1">
      <alignment horizontal="center" vertical="center"/>
      <protection locked="0"/>
    </xf>
    <xf numFmtId="3" fontId="3" fillId="4" borderId="9" xfId="0" applyNumberFormat="1" applyFont="1" applyFill="1" applyBorder="1" applyAlignment="1" applyProtection="1">
      <alignment horizontal="center" vertical="center"/>
      <protection locked="0"/>
    </xf>
    <xf numFmtId="0" fontId="3" fillId="4" borderId="28" xfId="0" applyFont="1" applyFill="1" applyBorder="1" applyAlignment="1" applyProtection="1">
      <alignment vertical="center"/>
      <protection locked="0"/>
    </xf>
    <xf numFmtId="0" fontId="3" fillId="4" borderId="0" xfId="0" applyFont="1" applyFill="1" applyBorder="1" applyAlignment="1" applyProtection="1">
      <alignment vertical="center"/>
      <protection locked="0"/>
    </xf>
    <xf numFmtId="1" fontId="3" fillId="4" borderId="25" xfId="2" applyNumberFormat="1" applyFont="1" applyFill="1" applyBorder="1" applyAlignment="1" applyProtection="1">
      <alignment vertical="center"/>
      <protection locked="0"/>
    </xf>
    <xf numFmtId="1" fontId="3" fillId="4" borderId="26" xfId="2" applyNumberFormat="1" applyFont="1" applyFill="1" applyBorder="1" applyAlignment="1" applyProtection="1">
      <alignment vertical="center"/>
      <protection locked="0"/>
    </xf>
    <xf numFmtId="1" fontId="3" fillId="4" borderId="0" xfId="2" applyNumberFormat="1" applyFont="1" applyFill="1" applyBorder="1" applyAlignment="1" applyProtection="1">
      <alignment vertical="center"/>
      <protection locked="0"/>
    </xf>
    <xf numFmtId="1" fontId="3" fillId="4" borderId="22" xfId="2" applyNumberFormat="1" applyFont="1" applyFill="1" applyBorder="1" applyAlignment="1" applyProtection="1">
      <alignment vertical="center"/>
      <protection locked="0"/>
    </xf>
    <xf numFmtId="1" fontId="3" fillId="4" borderId="9" xfId="2" applyNumberFormat="1" applyFont="1" applyFill="1" applyBorder="1" applyAlignment="1" applyProtection="1">
      <alignment vertical="center"/>
      <protection locked="0"/>
    </xf>
    <xf numFmtId="1" fontId="3" fillId="4" borderId="27" xfId="2" applyNumberFormat="1" applyFont="1" applyFill="1" applyBorder="1" applyAlignment="1" applyProtection="1">
      <alignment vertical="center"/>
      <protection locked="0"/>
    </xf>
    <xf numFmtId="9" fontId="3" fillId="4" borderId="23" xfId="2" applyFont="1" applyFill="1" applyBorder="1" applyAlignment="1" applyProtection="1">
      <alignment vertical="center"/>
      <protection locked="0"/>
    </xf>
    <xf numFmtId="9" fontId="3" fillId="4" borderId="25" xfId="2" applyFont="1" applyFill="1" applyBorder="1" applyAlignment="1" applyProtection="1">
      <alignment vertical="center"/>
      <protection locked="0"/>
    </xf>
    <xf numFmtId="9" fontId="3" fillId="4" borderId="26" xfId="2" applyFont="1" applyFill="1" applyBorder="1" applyAlignment="1" applyProtection="1">
      <alignment vertical="center"/>
      <protection locked="0"/>
    </xf>
    <xf numFmtId="9" fontId="3" fillId="4" borderId="28" xfId="2" applyFont="1" applyFill="1" applyBorder="1" applyAlignment="1" applyProtection="1">
      <alignment vertical="center"/>
      <protection locked="0"/>
    </xf>
    <xf numFmtId="9" fontId="3" fillId="4" borderId="0" xfId="2" applyFont="1" applyFill="1" applyBorder="1" applyAlignment="1" applyProtection="1">
      <alignment vertical="center"/>
      <protection locked="0"/>
    </xf>
    <xf numFmtId="9" fontId="3" fillId="4" borderId="22" xfId="2" applyFont="1" applyFill="1" applyBorder="1" applyAlignment="1" applyProtection="1">
      <alignment vertical="center"/>
      <protection locked="0"/>
    </xf>
    <xf numFmtId="9" fontId="3" fillId="4" borderId="24" xfId="2" applyFont="1" applyFill="1" applyBorder="1" applyAlignment="1" applyProtection="1">
      <alignment vertical="center"/>
      <protection locked="0"/>
    </xf>
    <xf numFmtId="9" fontId="3" fillId="4" borderId="9" xfId="2" applyFont="1" applyFill="1" applyBorder="1" applyAlignment="1" applyProtection="1">
      <alignment vertical="center"/>
      <protection locked="0"/>
    </xf>
    <xf numFmtId="9" fontId="3" fillId="4" borderId="27" xfId="2" applyFont="1" applyFill="1" applyBorder="1" applyAlignment="1" applyProtection="1">
      <alignment vertical="center"/>
      <protection locked="0"/>
    </xf>
    <xf numFmtId="0" fontId="3" fillId="4" borderId="26" xfId="0" applyFont="1" applyFill="1" applyBorder="1" applyAlignment="1" applyProtection="1">
      <alignment vertical="center"/>
      <protection locked="0"/>
    </xf>
    <xf numFmtId="0" fontId="3" fillId="4" borderId="9" xfId="0" applyFont="1" applyFill="1" applyBorder="1" applyAlignment="1" applyProtection="1">
      <alignment vertical="center"/>
      <protection locked="0"/>
    </xf>
    <xf numFmtId="0" fontId="3" fillId="4" borderId="27" xfId="0" applyFont="1" applyFill="1" applyBorder="1" applyAlignment="1" applyProtection="1">
      <alignment vertical="center"/>
      <protection locked="0"/>
    </xf>
    <xf numFmtId="170" fontId="3" fillId="4" borderId="2" xfId="0" applyNumberFormat="1" applyFont="1" applyFill="1" applyBorder="1" applyAlignment="1" applyProtection="1">
      <alignment vertical="center"/>
      <protection locked="0"/>
    </xf>
    <xf numFmtId="170" fontId="3" fillId="4" borderId="29" xfId="0" applyNumberFormat="1" applyFont="1" applyFill="1" applyBorder="1" applyAlignment="1" applyProtection="1">
      <alignment vertical="center"/>
      <protection locked="0"/>
    </xf>
    <xf numFmtId="170" fontId="3" fillId="4" borderId="8" xfId="0" applyNumberFormat="1" applyFont="1" applyFill="1" applyBorder="1" applyAlignment="1" applyProtection="1">
      <alignment vertical="center"/>
      <protection locked="0"/>
    </xf>
    <xf numFmtId="0" fontId="3" fillId="4" borderId="22" xfId="0" applyFont="1" applyFill="1" applyBorder="1" applyAlignment="1" applyProtection="1">
      <alignment vertical="center"/>
      <protection locked="0"/>
    </xf>
    <xf numFmtId="0" fontId="20" fillId="4" borderId="26" xfId="0" applyFont="1" applyFill="1" applyBorder="1" applyAlignment="1" applyProtection="1">
      <alignment vertical="center"/>
      <protection locked="0"/>
    </xf>
    <xf numFmtId="0" fontId="3" fillId="4" borderId="23" xfId="0" applyNumberFormat="1" applyFont="1" applyFill="1" applyBorder="1" applyAlignment="1" applyProtection="1">
      <alignment vertical="center"/>
      <protection locked="0"/>
    </xf>
    <xf numFmtId="170" fontId="3" fillId="4" borderId="25" xfId="0" applyNumberFormat="1" applyFont="1" applyFill="1" applyBorder="1" applyAlignment="1" applyProtection="1">
      <alignment vertical="center"/>
      <protection locked="0"/>
    </xf>
    <xf numFmtId="0" fontId="3" fillId="4" borderId="25" xfId="0" applyNumberFormat="1" applyFont="1" applyFill="1" applyBorder="1" applyAlignment="1" applyProtection="1">
      <alignment vertical="center"/>
      <protection locked="0"/>
    </xf>
    <xf numFmtId="0" fontId="3" fillId="4" borderId="28" xfId="0" applyNumberFormat="1" applyFont="1" applyFill="1" applyBorder="1" applyAlignment="1" applyProtection="1">
      <alignment vertical="center"/>
      <protection locked="0"/>
    </xf>
    <xf numFmtId="170" fontId="3" fillId="4" borderId="0" xfId="0" applyNumberFormat="1" applyFont="1" applyFill="1" applyBorder="1" applyAlignment="1" applyProtection="1">
      <alignment vertical="center"/>
      <protection locked="0"/>
    </xf>
    <xf numFmtId="0" fontId="3" fillId="4" borderId="0" xfId="0" applyNumberFormat="1" applyFont="1" applyFill="1" applyBorder="1" applyAlignment="1" applyProtection="1">
      <alignment vertical="center"/>
      <protection locked="0"/>
    </xf>
    <xf numFmtId="0" fontId="3" fillId="4" borderId="24" xfId="0" applyNumberFormat="1" applyFont="1" applyFill="1" applyBorder="1" applyAlignment="1" applyProtection="1">
      <alignment vertical="center"/>
      <protection locked="0"/>
    </xf>
    <xf numFmtId="170" fontId="3" fillId="4" borderId="9" xfId="0" applyNumberFormat="1" applyFont="1" applyFill="1" applyBorder="1" applyAlignment="1" applyProtection="1">
      <alignment vertical="center"/>
      <protection locked="0"/>
    </xf>
    <xf numFmtId="0" fontId="3" fillId="4" borderId="9" xfId="0" applyNumberFormat="1" applyFont="1" applyFill="1" applyBorder="1" applyAlignment="1" applyProtection="1">
      <alignment vertical="center"/>
      <protection locked="0"/>
    </xf>
    <xf numFmtId="0" fontId="3" fillId="4" borderId="33" xfId="0" applyFont="1" applyFill="1" applyBorder="1" applyAlignment="1" applyProtection="1">
      <alignment horizontal="center" vertical="center"/>
      <protection locked="0"/>
    </xf>
    <xf numFmtId="0" fontId="3" fillId="4" borderId="35" xfId="0" applyFont="1" applyFill="1" applyBorder="1" applyAlignment="1" applyProtection="1">
      <alignment horizontal="center" vertical="center"/>
      <protection locked="0"/>
    </xf>
    <xf numFmtId="0" fontId="3" fillId="4" borderId="56" xfId="0" applyFont="1" applyFill="1" applyBorder="1" applyAlignment="1" applyProtection="1">
      <alignment horizontal="center" vertical="center"/>
      <protection locked="0"/>
    </xf>
    <xf numFmtId="0" fontId="3" fillId="4" borderId="48" xfId="0" applyFont="1" applyFill="1" applyBorder="1" applyAlignment="1" applyProtection="1">
      <alignment horizontal="center" vertical="center"/>
      <protection locked="0"/>
    </xf>
    <xf numFmtId="0" fontId="3" fillId="4" borderId="58" xfId="0" applyFont="1" applyFill="1" applyBorder="1" applyAlignment="1" applyProtection="1">
      <alignment horizontal="center" vertical="center"/>
      <protection locked="0"/>
    </xf>
    <xf numFmtId="0" fontId="3" fillId="4" borderId="51" xfId="0" applyFont="1" applyFill="1" applyBorder="1" applyAlignment="1" applyProtection="1">
      <alignment vertical="center"/>
      <protection locked="0"/>
    </xf>
    <xf numFmtId="0" fontId="3" fillId="4" borderId="45" xfId="0" applyFont="1" applyFill="1" applyBorder="1" applyAlignment="1" applyProtection="1">
      <alignment vertical="center"/>
      <protection locked="0"/>
    </xf>
    <xf numFmtId="0" fontId="3" fillId="4" borderId="47" xfId="0" applyFont="1" applyFill="1" applyBorder="1" applyAlignment="1" applyProtection="1">
      <alignment vertical="center"/>
      <protection locked="0"/>
    </xf>
    <xf numFmtId="0" fontId="3" fillId="4" borderId="37" xfId="0" applyFont="1" applyFill="1" applyBorder="1" applyAlignment="1" applyProtection="1">
      <alignment horizontal="center" vertical="center"/>
      <protection locked="0"/>
    </xf>
    <xf numFmtId="0" fontId="3" fillId="4" borderId="38" xfId="0" applyFont="1" applyFill="1" applyBorder="1" applyAlignment="1" applyProtection="1">
      <alignment horizontal="center" vertical="center"/>
      <protection locked="0"/>
    </xf>
    <xf numFmtId="0" fontId="3" fillId="4" borderId="42" xfId="0" applyFont="1" applyFill="1" applyBorder="1" applyAlignment="1" applyProtection="1">
      <alignment vertical="center"/>
      <protection locked="0"/>
    </xf>
    <xf numFmtId="0" fontId="3" fillId="4" borderId="43" xfId="0" applyFont="1" applyFill="1" applyBorder="1" applyAlignment="1" applyProtection="1">
      <alignment vertical="center"/>
      <protection locked="0"/>
    </xf>
    <xf numFmtId="0" fontId="3" fillId="4" borderId="44" xfId="0" applyFont="1" applyFill="1" applyBorder="1" applyAlignment="1" applyProtection="1">
      <alignment vertical="center"/>
      <protection locked="0"/>
    </xf>
    <xf numFmtId="0" fontId="3" fillId="4" borderId="30" xfId="0" applyFont="1" applyFill="1" applyBorder="1" applyAlignment="1" applyProtection="1">
      <alignment vertical="center"/>
      <protection locked="0"/>
    </xf>
    <xf numFmtId="0" fontId="3" fillId="4" borderId="46" xfId="0" applyFont="1" applyFill="1" applyBorder="1" applyAlignment="1" applyProtection="1">
      <alignment vertical="center"/>
      <protection locked="0"/>
    </xf>
    <xf numFmtId="0" fontId="3" fillId="4" borderId="48" xfId="0" applyFont="1" applyFill="1" applyBorder="1" applyAlignment="1" applyProtection="1">
      <alignment vertical="center"/>
      <protection locked="0"/>
    </xf>
    <xf numFmtId="0" fontId="3" fillId="4" borderId="49" xfId="0" applyFont="1" applyFill="1" applyBorder="1" applyAlignment="1" applyProtection="1">
      <alignment vertical="center"/>
      <protection locked="0"/>
    </xf>
    <xf numFmtId="170" fontId="3" fillId="4" borderId="42" xfId="0" applyNumberFormat="1" applyFont="1" applyFill="1" applyBorder="1" applyAlignment="1" applyProtection="1">
      <alignment vertical="center"/>
      <protection locked="0"/>
    </xf>
    <xf numFmtId="170" fontId="3" fillId="4" borderId="44" xfId="0" applyNumberFormat="1" applyFont="1" applyFill="1" applyBorder="1" applyAlignment="1" applyProtection="1">
      <alignment vertical="center"/>
      <protection locked="0"/>
    </xf>
    <xf numFmtId="170" fontId="3" fillId="4" borderId="45" xfId="0" applyNumberFormat="1" applyFont="1" applyFill="1" applyBorder="1" applyAlignment="1" applyProtection="1">
      <alignment vertical="center"/>
      <protection locked="0"/>
    </xf>
    <xf numFmtId="170" fontId="3" fillId="4" borderId="46" xfId="0" applyNumberFormat="1" applyFont="1" applyFill="1" applyBorder="1" applyAlignment="1" applyProtection="1">
      <alignment vertical="center"/>
      <protection locked="0"/>
    </xf>
    <xf numFmtId="170" fontId="3" fillId="4" borderId="47" xfId="0" applyNumberFormat="1" applyFont="1" applyFill="1" applyBorder="1" applyAlignment="1" applyProtection="1">
      <alignment vertical="center"/>
      <protection locked="0"/>
    </xf>
    <xf numFmtId="170" fontId="3" fillId="4" borderId="49" xfId="0" applyNumberFormat="1" applyFont="1" applyFill="1" applyBorder="1" applyAlignment="1" applyProtection="1">
      <alignment vertical="center"/>
      <protection locked="0"/>
    </xf>
    <xf numFmtId="2" fontId="3" fillId="4" borderId="42" xfId="0" applyNumberFormat="1" applyFont="1" applyFill="1" applyBorder="1" applyAlignment="1" applyProtection="1">
      <alignment horizontal="center" vertical="center"/>
      <protection locked="0"/>
    </xf>
    <xf numFmtId="1" fontId="3" fillId="4" borderId="44" xfId="0" applyNumberFormat="1" applyFont="1" applyFill="1" applyBorder="1" applyAlignment="1" applyProtection="1">
      <alignment horizontal="center" vertical="center"/>
      <protection locked="0"/>
    </xf>
    <xf numFmtId="2" fontId="3" fillId="4" borderId="45" xfId="0" applyNumberFormat="1" applyFont="1" applyFill="1" applyBorder="1" applyAlignment="1" applyProtection="1">
      <alignment horizontal="center" vertical="center"/>
      <protection locked="0"/>
    </xf>
    <xf numFmtId="1" fontId="3" fillId="4" borderId="46" xfId="0" applyNumberFormat="1" applyFont="1" applyFill="1" applyBorder="1" applyAlignment="1" applyProtection="1">
      <alignment horizontal="center" vertical="center"/>
      <protection locked="0"/>
    </xf>
    <xf numFmtId="2" fontId="3" fillId="4" borderId="47" xfId="0" applyNumberFormat="1" applyFont="1" applyFill="1" applyBorder="1" applyAlignment="1" applyProtection="1">
      <alignment horizontal="center" vertical="center"/>
      <protection locked="0"/>
    </xf>
    <xf numFmtId="1" fontId="3" fillId="4" borderId="49" xfId="0" applyNumberFormat="1" applyFont="1" applyFill="1" applyBorder="1" applyAlignment="1" applyProtection="1">
      <alignment horizontal="center" vertical="center"/>
      <protection locked="0"/>
    </xf>
    <xf numFmtId="0" fontId="3" fillId="4" borderId="42" xfId="0" applyFont="1" applyFill="1" applyBorder="1" applyAlignment="1" applyProtection="1">
      <alignment vertical="center" wrapText="1"/>
      <protection locked="0"/>
    </xf>
    <xf numFmtId="0" fontId="3" fillId="4" borderId="45" xfId="0" applyFont="1" applyFill="1" applyBorder="1" applyAlignment="1" applyProtection="1">
      <alignment vertical="center" wrapText="1"/>
      <protection locked="0"/>
    </xf>
    <xf numFmtId="0" fontId="0" fillId="4" borderId="45" xfId="0" applyFill="1" applyBorder="1" applyAlignment="1" applyProtection="1">
      <alignment vertical="center" wrapText="1"/>
      <protection locked="0"/>
    </xf>
    <xf numFmtId="0" fontId="0" fillId="4" borderId="30" xfId="0" applyFill="1" applyBorder="1" applyAlignment="1" applyProtection="1">
      <alignment vertical="center"/>
      <protection locked="0"/>
    </xf>
    <xf numFmtId="0" fontId="0" fillId="4" borderId="46" xfId="0" applyFill="1" applyBorder="1" applyAlignment="1" applyProtection="1">
      <alignment vertical="center"/>
      <protection locked="0"/>
    </xf>
    <xf numFmtId="0" fontId="0" fillId="4" borderId="47" xfId="0" applyFill="1" applyBorder="1" applyAlignment="1" applyProtection="1">
      <alignment vertical="center" wrapText="1"/>
      <protection locked="0"/>
    </xf>
    <xf numFmtId="0" fontId="0" fillId="4" borderId="48" xfId="0" applyFill="1" applyBorder="1" applyAlignment="1" applyProtection="1">
      <alignment vertical="center"/>
      <protection locked="0"/>
    </xf>
    <xf numFmtId="0" fontId="0" fillId="4" borderId="49" xfId="0" applyFill="1" applyBorder="1" applyAlignment="1" applyProtection="1">
      <alignment vertical="center"/>
      <protection locked="0"/>
    </xf>
    <xf numFmtId="170" fontId="3" fillId="4" borderId="60" xfId="0" applyNumberFormat="1" applyFont="1" applyFill="1" applyBorder="1" applyAlignment="1" applyProtection="1">
      <alignment vertical="center"/>
      <protection locked="0"/>
    </xf>
    <xf numFmtId="170" fontId="3" fillId="4" borderId="62" xfId="0" applyNumberFormat="1" applyFont="1" applyFill="1" applyBorder="1" applyAlignment="1" applyProtection="1">
      <alignment vertical="center"/>
      <protection locked="0"/>
    </xf>
    <xf numFmtId="170" fontId="0" fillId="4" borderId="62" xfId="0" applyNumberFormat="1" applyFill="1" applyBorder="1" applyAlignment="1" applyProtection="1">
      <alignment vertical="center"/>
      <protection locked="0"/>
    </xf>
    <xf numFmtId="170" fontId="0" fillId="4" borderId="63" xfId="0" applyNumberFormat="1" applyFill="1" applyBorder="1" applyAlignment="1" applyProtection="1">
      <alignment vertical="center"/>
      <protection locked="0"/>
    </xf>
    <xf numFmtId="2" fontId="3" fillId="4" borderId="66" xfId="0" applyNumberFormat="1" applyFont="1" applyFill="1" applyBorder="1" applyAlignment="1" applyProtection="1">
      <alignment horizontal="center" vertical="center"/>
      <protection locked="0"/>
    </xf>
    <xf numFmtId="1" fontId="3" fillId="4" borderId="58" xfId="0" applyNumberFormat="1" applyFont="1" applyFill="1" applyBorder="1" applyAlignment="1" applyProtection="1">
      <alignment horizontal="center" vertical="center"/>
      <protection locked="0"/>
    </xf>
    <xf numFmtId="2" fontId="3" fillId="4" borderId="34" xfId="0" applyNumberFormat="1" applyFont="1" applyFill="1" applyBorder="1" applyAlignment="1" applyProtection="1">
      <alignment horizontal="center" vertical="center"/>
      <protection locked="0"/>
    </xf>
    <xf numFmtId="1" fontId="3" fillId="4" borderId="35" xfId="0" applyNumberFormat="1" applyFont="1" applyFill="1" applyBorder="1" applyAlignment="1" applyProtection="1">
      <alignment horizontal="center" vertical="center"/>
      <protection locked="0"/>
    </xf>
    <xf numFmtId="2" fontId="0" fillId="4" borderId="34" xfId="0" applyNumberFormat="1" applyFill="1" applyBorder="1" applyAlignment="1" applyProtection="1">
      <alignment horizontal="center" vertical="center"/>
      <protection locked="0"/>
    </xf>
    <xf numFmtId="1" fontId="0" fillId="4" borderId="35" xfId="0" applyNumberFormat="1" applyFill="1" applyBorder="1" applyAlignment="1" applyProtection="1">
      <alignment horizontal="center" vertical="center"/>
      <protection locked="0"/>
    </xf>
    <xf numFmtId="0" fontId="3" fillId="4" borderId="51" xfId="0" applyFont="1" applyFill="1" applyBorder="1" applyAlignment="1" applyProtection="1">
      <alignment vertical="center" wrapText="1"/>
      <protection locked="0"/>
    </xf>
    <xf numFmtId="0" fontId="3" fillId="4" borderId="32" xfId="0" applyFont="1" applyFill="1" applyBorder="1" applyAlignment="1" applyProtection="1">
      <alignment vertical="center"/>
      <protection locked="0"/>
    </xf>
    <xf numFmtId="0" fontId="3" fillId="4" borderId="52" xfId="0" applyFont="1" applyFill="1" applyBorder="1" applyAlignment="1" applyProtection="1">
      <alignment vertical="center"/>
      <protection locked="0"/>
    </xf>
    <xf numFmtId="0" fontId="3" fillId="4" borderId="47" xfId="0" applyFont="1" applyFill="1" applyBorder="1" applyAlignment="1" applyProtection="1">
      <alignment vertical="center" wrapText="1"/>
      <protection locked="0"/>
    </xf>
    <xf numFmtId="170" fontId="3" fillId="4" borderId="67" xfId="0" applyNumberFormat="1" applyFont="1" applyFill="1" applyBorder="1" applyAlignment="1" applyProtection="1">
      <alignment vertical="center"/>
      <protection locked="0"/>
    </xf>
    <xf numFmtId="170" fontId="3" fillId="4" borderId="63" xfId="0" applyNumberFormat="1" applyFont="1" applyFill="1" applyBorder="1" applyAlignment="1" applyProtection="1">
      <alignment vertical="center"/>
      <protection locked="0"/>
    </xf>
    <xf numFmtId="2" fontId="3" fillId="4" borderId="51" xfId="0" applyNumberFormat="1" applyFont="1" applyFill="1" applyBorder="1" applyAlignment="1" applyProtection="1">
      <alignment horizontal="center" vertical="center"/>
      <protection locked="0"/>
    </xf>
    <xf numFmtId="1" fontId="3" fillId="4" borderId="52" xfId="0" applyNumberFormat="1" applyFont="1" applyFill="1" applyBorder="1" applyAlignment="1" applyProtection="1">
      <alignment horizontal="center" vertical="center"/>
      <protection locked="0"/>
    </xf>
    <xf numFmtId="170" fontId="3" fillId="4" borderId="41" xfId="0" applyNumberFormat="1" applyFont="1" applyFill="1" applyBorder="1" applyAlignment="1" applyProtection="1">
      <alignment vertical="center"/>
      <protection locked="0"/>
    </xf>
    <xf numFmtId="170" fontId="3" fillId="4" borderId="65" xfId="0" applyNumberFormat="1" applyFont="1" applyFill="1" applyBorder="1" applyAlignment="1" applyProtection="1">
      <alignment vertical="center"/>
      <protection locked="0"/>
    </xf>
    <xf numFmtId="2" fontId="3" fillId="4" borderId="31" xfId="0" applyNumberFormat="1" applyFont="1" applyFill="1" applyBorder="1" applyAlignment="1" applyProtection="1">
      <alignment horizontal="center" vertical="center"/>
      <protection locked="0"/>
    </xf>
    <xf numFmtId="1" fontId="3" fillId="4" borderId="33" xfId="0" applyNumberFormat="1" applyFont="1" applyFill="1" applyBorder="1" applyAlignment="1" applyProtection="1">
      <alignment horizontal="center" vertical="center"/>
      <protection locked="0"/>
    </xf>
    <xf numFmtId="2" fontId="3" fillId="4" borderId="68" xfId="0" applyNumberFormat="1" applyFont="1" applyFill="1" applyBorder="1" applyAlignment="1" applyProtection="1">
      <alignment horizontal="center" vertical="center"/>
      <protection locked="0"/>
    </xf>
    <xf numFmtId="1" fontId="3" fillId="4" borderId="56" xfId="0" applyNumberFormat="1" applyFont="1" applyFill="1" applyBorder="1" applyAlignment="1" applyProtection="1">
      <alignment horizontal="center" vertical="center"/>
      <protection locked="0"/>
    </xf>
    <xf numFmtId="9" fontId="3" fillId="4" borderId="9" xfId="2" applyFont="1" applyFill="1" applyBorder="1" applyAlignment="1" applyProtection="1">
      <alignment horizontal="center" vertical="center"/>
      <protection locked="0"/>
    </xf>
    <xf numFmtId="9" fontId="3" fillId="4" borderId="27" xfId="2" applyFont="1" applyFill="1" applyBorder="1" applyAlignment="1" applyProtection="1">
      <alignment horizontal="center" vertical="center"/>
      <protection locked="0"/>
    </xf>
    <xf numFmtId="0" fontId="2" fillId="3" borderId="23" xfId="0" applyFont="1" applyFill="1" applyBorder="1" applyAlignment="1" applyProtection="1">
      <alignment horizontal="center" vertical="center"/>
    </xf>
    <xf numFmtId="0" fontId="2" fillId="3" borderId="28" xfId="0" applyFont="1" applyFill="1" applyBorder="1" applyAlignment="1" applyProtection="1">
      <alignment horizontal="center" vertical="center"/>
    </xf>
    <xf numFmtId="0" fontId="2" fillId="3" borderId="23" xfId="0" applyFont="1" applyFill="1" applyBorder="1" applyAlignment="1" applyProtection="1">
      <alignment horizontal="center" vertical="center" wrapText="1"/>
    </xf>
    <xf numFmtId="0" fontId="2" fillId="3" borderId="28" xfId="0" applyFont="1" applyFill="1" applyBorder="1" applyAlignment="1" applyProtection="1">
      <alignment horizontal="center" vertical="center" wrapText="1"/>
    </xf>
    <xf numFmtId="0" fontId="2" fillId="3" borderId="24" xfId="0" applyFont="1" applyFill="1" applyBorder="1" applyAlignment="1" applyProtection="1">
      <alignment horizontal="center" vertical="center" wrapText="1"/>
    </xf>
    <xf numFmtId="0" fontId="3" fillId="4" borderId="59" xfId="0" applyFont="1" applyFill="1" applyBorder="1" applyAlignment="1" applyProtection="1">
      <alignment horizontal="left" vertical="center"/>
      <protection locked="0"/>
    </xf>
    <xf numFmtId="0" fontId="3" fillId="4" borderId="26" xfId="0" applyFont="1" applyFill="1" applyBorder="1" applyAlignment="1" applyProtection="1">
      <alignment horizontal="left" vertical="center"/>
      <protection locked="0"/>
    </xf>
    <xf numFmtId="0" fontId="27" fillId="13" borderId="0" xfId="5" applyFont="1" applyFill="1" applyBorder="1" applyAlignment="1" applyProtection="1">
      <alignment horizontal="center" vertical="center" wrapText="1"/>
    </xf>
    <xf numFmtId="0" fontId="12" fillId="0" borderId="15" xfId="0" applyFont="1" applyBorder="1" applyAlignment="1">
      <alignment horizontal="right" vertical="center" wrapText="1"/>
    </xf>
    <xf numFmtId="0" fontId="12" fillId="0" borderId="11" xfId="0" applyFont="1" applyBorder="1" applyAlignment="1">
      <alignment horizontal="right" vertical="center" wrapText="1"/>
    </xf>
    <xf numFmtId="0" fontId="12" fillId="0" borderId="15" xfId="0" applyFont="1" applyBorder="1" applyAlignment="1">
      <alignment horizontal="left" vertical="center" wrapText="1"/>
    </xf>
    <xf numFmtId="0" fontId="12" fillId="0" borderId="11" xfId="0" applyFont="1" applyBorder="1" applyAlignment="1">
      <alignment horizontal="left" vertical="center" wrapText="1"/>
    </xf>
    <xf numFmtId="0" fontId="0" fillId="0" borderId="0" xfId="0" applyAlignment="1">
      <alignment horizontal="center"/>
    </xf>
    <xf numFmtId="0" fontId="25" fillId="4" borderId="21" xfId="0" applyFont="1" applyFill="1" applyBorder="1" applyAlignment="1">
      <alignment horizontal="left" vertical="center"/>
    </xf>
    <xf numFmtId="0" fontId="25" fillId="4" borderId="0" xfId="0" applyFont="1" applyFill="1" applyAlignment="1">
      <alignment horizontal="left" vertical="center"/>
    </xf>
    <xf numFmtId="0" fontId="25" fillId="4" borderId="14" xfId="0" applyFont="1" applyFill="1" applyBorder="1" applyAlignment="1">
      <alignment horizontal="left" vertical="center"/>
    </xf>
    <xf numFmtId="0" fontId="12" fillId="0" borderId="21" xfId="0" applyFont="1" applyBorder="1" applyAlignment="1">
      <alignment horizontal="left" vertical="top" wrapText="1"/>
    </xf>
    <xf numFmtId="0" fontId="12" fillId="0" borderId="0" xfId="0" applyFont="1" applyAlignment="1">
      <alignment horizontal="left" vertical="top" wrapText="1"/>
    </xf>
    <xf numFmtId="0" fontId="12" fillId="0" borderId="14" xfId="0" applyFont="1" applyBorder="1" applyAlignment="1">
      <alignment horizontal="left" vertical="top" wrapText="1"/>
    </xf>
    <xf numFmtId="0" fontId="23" fillId="0" borderId="17" xfId="0" applyFont="1" applyBorder="1" applyAlignment="1">
      <alignment horizontal="left" vertical="center"/>
    </xf>
    <xf numFmtId="0" fontId="12" fillId="0" borderId="19" xfId="0" applyFont="1" applyBorder="1" applyAlignment="1">
      <alignment horizontal="center"/>
    </xf>
    <xf numFmtId="0" fontId="12" fillId="0" borderId="16" xfId="0" applyFont="1" applyBorder="1" applyAlignment="1">
      <alignment horizontal="center"/>
    </xf>
    <xf numFmtId="0" fontId="12" fillId="0" borderId="20" xfId="0" applyFont="1" applyBorder="1" applyAlignment="1">
      <alignment horizontal="center"/>
    </xf>
    <xf numFmtId="0" fontId="24" fillId="0" borderId="18" xfId="0" applyFont="1" applyBorder="1" applyAlignment="1">
      <alignment horizontal="left" vertical="center"/>
    </xf>
    <xf numFmtId="0" fontId="24" fillId="0" borderId="17" xfId="0" applyFont="1" applyBorder="1" applyAlignment="1">
      <alignment horizontal="left" vertical="center"/>
    </xf>
    <xf numFmtId="0" fontId="24" fillId="0" borderId="12" xfId="0" applyFont="1" applyBorder="1" applyAlignment="1">
      <alignment horizontal="left" vertical="center"/>
    </xf>
    <xf numFmtId="0" fontId="17" fillId="0" borderId="0" xfId="4" applyFont="1" applyFill="1" applyBorder="1" applyAlignment="1">
      <alignment horizontal="center" vertical="center"/>
    </xf>
    <xf numFmtId="0" fontId="12" fillId="0" borderId="19" xfId="0" applyFont="1" applyBorder="1" applyAlignment="1">
      <alignment horizontal="left" vertical="top" wrapText="1"/>
    </xf>
    <xf numFmtId="0" fontId="12" fillId="0" borderId="16" xfId="0" applyFont="1" applyBorder="1" applyAlignment="1">
      <alignment horizontal="left" vertical="top" wrapText="1"/>
    </xf>
    <xf numFmtId="0" fontId="12" fillId="0" borderId="20" xfId="0" applyFont="1" applyBorder="1" applyAlignment="1">
      <alignment horizontal="left" vertical="top" wrapText="1"/>
    </xf>
    <xf numFmtId="0" fontId="12" fillId="0" borderId="15" xfId="0" applyFont="1" applyBorder="1" applyAlignment="1">
      <alignment vertical="center" wrapText="1"/>
    </xf>
    <xf numFmtId="0" fontId="12"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21" xfId="0" applyFont="1" applyBorder="1" applyAlignment="1">
      <alignment horizontal="left" vertical="center" wrapText="1"/>
    </xf>
    <xf numFmtId="0" fontId="0" fillId="0" borderId="0" xfId="0" applyAlignment="1">
      <alignment horizontal="center" wrapText="1"/>
    </xf>
    <xf numFmtId="0" fontId="12" fillId="0" borderId="19" xfId="0" applyFont="1" applyBorder="1" applyAlignment="1">
      <alignment horizontal="left"/>
    </xf>
    <xf numFmtId="0" fontId="12" fillId="0" borderId="16" xfId="0" applyFont="1" applyBorder="1" applyAlignment="1">
      <alignment horizontal="left"/>
    </xf>
    <xf numFmtId="0" fontId="12" fillId="0" borderId="20" xfId="0" applyFont="1" applyBorder="1" applyAlignment="1">
      <alignment horizontal="left"/>
    </xf>
    <xf numFmtId="0" fontId="26" fillId="10" borderId="5" xfId="0" applyFont="1" applyFill="1" applyBorder="1" applyAlignment="1">
      <alignment horizontal="left" vertical="center"/>
    </xf>
    <xf numFmtId="0" fontId="26" fillId="10" borderId="6" xfId="0" applyFont="1" applyFill="1" applyBorder="1" applyAlignment="1">
      <alignment horizontal="left" vertical="center"/>
    </xf>
    <xf numFmtId="0" fontId="26" fillId="10" borderId="7" xfId="0" applyFont="1" applyFill="1" applyBorder="1" applyAlignment="1">
      <alignment horizontal="left" vertical="center"/>
    </xf>
    <xf numFmtId="0" fontId="12" fillId="0" borderId="20" xfId="0" applyFont="1" applyBorder="1" applyAlignment="1">
      <alignment vertical="center" wrapText="1"/>
    </xf>
    <xf numFmtId="0" fontId="12" fillId="0" borderId="14" xfId="0" applyFont="1" applyBorder="1" applyAlignment="1">
      <alignment vertical="center" wrapText="1"/>
    </xf>
    <xf numFmtId="0" fontId="12" fillId="0" borderId="12" xfId="0" applyFont="1" applyBorder="1" applyAlignment="1">
      <alignment vertical="center" wrapText="1"/>
    </xf>
    <xf numFmtId="0" fontId="12" fillId="0" borderId="11" xfId="0" applyFont="1" applyBorder="1" applyAlignment="1">
      <alignment vertical="center" wrapText="1"/>
    </xf>
    <xf numFmtId="0" fontId="12" fillId="0" borderId="13" xfId="0" applyFont="1" applyBorder="1" applyAlignment="1">
      <alignment horizontal="right" vertical="center" wrapText="1"/>
    </xf>
    <xf numFmtId="0" fontId="12" fillId="0" borderId="13" xfId="0" applyFont="1" applyBorder="1" applyAlignment="1">
      <alignment horizontal="left" vertical="center" wrapText="1"/>
    </xf>
    <xf numFmtId="0" fontId="12" fillId="0" borderId="18" xfId="0" applyFont="1" applyBorder="1" applyAlignment="1">
      <alignment horizontal="left" vertical="center" wrapText="1"/>
    </xf>
    <xf numFmtId="0" fontId="27" fillId="13" borderId="3" xfId="5" applyFont="1" applyFill="1" applyBorder="1" applyAlignment="1" applyProtection="1">
      <alignment horizontal="center" vertical="center" wrapText="1"/>
    </xf>
    <xf numFmtId="0" fontId="27" fillId="13" borderId="4" xfId="5" applyFont="1" applyFill="1" applyBorder="1" applyAlignment="1" applyProtection="1">
      <alignment horizontal="center" vertical="center" wrapText="1"/>
    </xf>
    <xf numFmtId="0" fontId="17" fillId="11" borderId="0" xfId="0" applyFont="1" applyFill="1" applyBorder="1" applyAlignment="1" applyProtection="1">
      <alignment horizontal="center" vertical="center" wrapText="1"/>
    </xf>
    <xf numFmtId="0" fontId="2" fillId="6" borderId="23" xfId="0" applyFont="1" applyFill="1" applyBorder="1" applyAlignment="1" applyProtection="1">
      <alignment horizontal="center" vertical="center" wrapText="1"/>
    </xf>
    <xf numFmtId="0" fontId="2" fillId="6" borderId="28" xfId="0" applyFont="1" applyFill="1" applyBorder="1" applyAlignment="1" applyProtection="1">
      <alignment horizontal="center" vertical="center" wrapText="1"/>
    </xf>
    <xf numFmtId="0" fontId="2" fillId="6" borderId="24"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2" fillId="6" borderId="6" xfId="0" applyFont="1" applyFill="1" applyBorder="1" applyAlignment="1" applyProtection="1">
      <alignment horizontal="center" vertical="center" wrapText="1"/>
    </xf>
    <xf numFmtId="0" fontId="2" fillId="6" borderId="7" xfId="0" applyFont="1" applyFill="1" applyBorder="1" applyAlignment="1" applyProtection="1">
      <alignment horizontal="center" vertical="center" wrapText="1"/>
    </xf>
    <xf numFmtId="0" fontId="11" fillId="8" borderId="0" xfId="0" applyFont="1" applyFill="1" applyBorder="1" applyAlignment="1" applyProtection="1">
      <alignment horizontal="center" vertical="center"/>
    </xf>
    <xf numFmtId="0" fontId="0" fillId="17" borderId="23" xfId="0" applyFill="1" applyBorder="1" applyAlignment="1" applyProtection="1">
      <alignment horizontal="center" vertical="center"/>
    </xf>
    <xf numFmtId="0" fontId="0" fillId="17" borderId="6" xfId="0" applyFill="1" applyBorder="1" applyAlignment="1" applyProtection="1">
      <alignment horizontal="center" vertical="center"/>
    </xf>
    <xf numFmtId="0" fontId="0" fillId="17" borderId="0" xfId="0" applyFill="1" applyBorder="1" applyAlignment="1" applyProtection="1">
      <alignment horizontal="center" vertical="center"/>
    </xf>
    <xf numFmtId="0" fontId="0" fillId="17" borderId="9" xfId="0" applyFill="1" applyBorder="1" applyAlignment="1" applyProtection="1">
      <alignment horizontal="center" vertical="center"/>
    </xf>
    <xf numFmtId="0" fontId="2" fillId="3" borderId="23" xfId="0" applyFont="1" applyFill="1" applyBorder="1" applyAlignment="1" applyProtection="1">
      <alignment horizontal="center" vertical="center"/>
    </xf>
    <xf numFmtId="0" fontId="2" fillId="3" borderId="28" xfId="0" applyFont="1" applyFill="1" applyBorder="1" applyAlignment="1" applyProtection="1">
      <alignment horizontal="center" vertical="center"/>
    </xf>
    <xf numFmtId="0" fontId="2" fillId="3" borderId="24" xfId="0" applyFont="1" applyFill="1" applyBorder="1" applyAlignment="1" applyProtection="1">
      <alignment horizontal="center" vertical="center"/>
    </xf>
    <xf numFmtId="0" fontId="11" fillId="8" borderId="2" xfId="0" applyFont="1" applyFill="1" applyBorder="1" applyAlignment="1" applyProtection="1">
      <alignment horizontal="center" vertical="center" wrapText="1"/>
    </xf>
    <xf numFmtId="0" fontId="11" fillId="8" borderId="29" xfId="0" applyFont="1" applyFill="1" applyBorder="1" applyAlignment="1" applyProtection="1">
      <alignment horizontal="center" vertical="center" wrapText="1"/>
    </xf>
    <xf numFmtId="0" fontId="11" fillId="8" borderId="8" xfId="0" applyFont="1" applyFill="1" applyBorder="1" applyAlignment="1" applyProtection="1">
      <alignment horizontal="center" vertical="center" wrapText="1"/>
    </xf>
    <xf numFmtId="0" fontId="2" fillId="3" borderId="23" xfId="0" applyFont="1" applyFill="1" applyBorder="1" applyAlignment="1" applyProtection="1">
      <alignment horizontal="center" vertical="center" wrapText="1"/>
    </xf>
    <xf numFmtId="0" fontId="2" fillId="3" borderId="28" xfId="0" applyFont="1" applyFill="1" applyBorder="1" applyAlignment="1" applyProtection="1">
      <alignment horizontal="center" vertical="center" wrapText="1"/>
    </xf>
    <xf numFmtId="0" fontId="2" fillId="3" borderId="24" xfId="0" applyFont="1" applyFill="1" applyBorder="1" applyAlignment="1" applyProtection="1">
      <alignment horizontal="center" vertical="center" wrapText="1"/>
    </xf>
    <xf numFmtId="0" fontId="11" fillId="8" borderId="0" xfId="0" applyFont="1" applyFill="1" applyBorder="1" applyAlignment="1" applyProtection="1">
      <alignment horizontal="center" vertical="center" wrapText="1"/>
    </xf>
    <xf numFmtId="165" fontId="7" fillId="5" borderId="5" xfId="0" applyNumberFormat="1" applyFont="1" applyFill="1" applyBorder="1" applyAlignment="1" applyProtection="1">
      <alignment horizontal="center" vertical="center"/>
    </xf>
    <xf numFmtId="165" fontId="7" fillId="5" borderId="6" xfId="0" applyNumberFormat="1" applyFont="1" applyFill="1" applyBorder="1" applyAlignment="1" applyProtection="1">
      <alignment horizontal="center" vertical="center"/>
    </xf>
    <xf numFmtId="165" fontId="7" fillId="5" borderId="7" xfId="0" applyNumberFormat="1" applyFont="1" applyFill="1" applyBorder="1" applyAlignment="1" applyProtection="1">
      <alignment horizontal="center" vertical="center"/>
    </xf>
    <xf numFmtId="0" fontId="2" fillId="12" borderId="5" xfId="0" applyFont="1" applyFill="1" applyBorder="1" applyAlignment="1" applyProtection="1">
      <alignment horizontal="center" vertical="center"/>
    </xf>
    <xf numFmtId="0" fontId="2" fillId="12" borderId="6"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3" borderId="5"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3" borderId="7" xfId="0" applyFont="1" applyFill="1" applyBorder="1" applyAlignment="1" applyProtection="1">
      <alignment horizontal="left" vertical="center" wrapText="1"/>
    </xf>
    <xf numFmtId="0" fontId="2" fillId="3" borderId="23" xfId="0" applyFont="1" applyFill="1" applyBorder="1" applyAlignment="1" applyProtection="1">
      <alignment horizontal="left" vertical="center" wrapText="1"/>
    </xf>
    <xf numFmtId="0" fontId="2" fillId="3" borderId="28" xfId="0" applyFont="1" applyFill="1" applyBorder="1" applyAlignment="1" applyProtection="1">
      <alignment horizontal="left" vertical="center" wrapText="1"/>
    </xf>
    <xf numFmtId="0" fontId="2" fillId="3" borderId="24" xfId="0" applyFont="1" applyFill="1" applyBorder="1" applyAlignment="1" applyProtection="1">
      <alignment horizontal="left" vertical="center" wrapText="1"/>
    </xf>
    <xf numFmtId="0" fontId="11" fillId="11" borderId="9" xfId="0" applyFont="1" applyFill="1" applyBorder="1" applyAlignment="1" applyProtection="1">
      <alignment horizontal="center" vertical="center"/>
    </xf>
    <xf numFmtId="0" fontId="2" fillId="7" borderId="5" xfId="0" applyFont="1" applyFill="1" applyBorder="1" applyAlignment="1" applyProtection="1">
      <alignment horizontal="center" vertical="center" wrapText="1"/>
    </xf>
    <xf numFmtId="0" fontId="2" fillId="7" borderId="6" xfId="0" applyFont="1" applyFill="1" applyBorder="1" applyAlignment="1" applyProtection="1">
      <alignment horizontal="center" vertical="center" wrapText="1"/>
    </xf>
    <xf numFmtId="0" fontId="2" fillId="7" borderId="7" xfId="0" applyFont="1" applyFill="1" applyBorder="1" applyAlignment="1" applyProtection="1">
      <alignment horizontal="center" vertical="center" wrapText="1"/>
    </xf>
    <xf numFmtId="0" fontId="11" fillId="8" borderId="23" xfId="0" applyFont="1" applyFill="1" applyBorder="1" applyAlignment="1" applyProtection="1">
      <alignment horizontal="center" vertical="center" wrapText="1"/>
    </xf>
    <xf numFmtId="0" fontId="11" fillId="8" borderId="25" xfId="0" applyFont="1" applyFill="1" applyBorder="1" applyAlignment="1" applyProtection="1">
      <alignment horizontal="center" vertical="center" wrapText="1"/>
    </xf>
    <xf numFmtId="0" fontId="11" fillId="8" borderId="26" xfId="0" applyFont="1" applyFill="1" applyBorder="1" applyAlignment="1" applyProtection="1">
      <alignment horizontal="center" vertical="center" wrapText="1"/>
    </xf>
    <xf numFmtId="166" fontId="0" fillId="11" borderId="23" xfId="1" applyNumberFormat="1" applyFont="1" applyFill="1" applyBorder="1" applyAlignment="1" applyProtection="1">
      <alignment horizontal="center" vertical="center" wrapText="1"/>
    </xf>
    <xf numFmtId="166" fontId="0" fillId="11" borderId="25" xfId="1" applyNumberFormat="1" applyFont="1" applyFill="1" applyBorder="1" applyAlignment="1" applyProtection="1">
      <alignment horizontal="center" vertical="center" wrapText="1"/>
    </xf>
    <xf numFmtId="166" fontId="0" fillId="11" borderId="26" xfId="1" applyNumberFormat="1" applyFont="1" applyFill="1" applyBorder="1" applyAlignment="1" applyProtection="1">
      <alignment horizontal="center" vertical="center" wrapText="1"/>
    </xf>
    <xf numFmtId="166" fontId="0" fillId="11" borderId="24" xfId="1" applyNumberFormat="1" applyFont="1" applyFill="1" applyBorder="1" applyAlignment="1" applyProtection="1">
      <alignment horizontal="center" vertical="center" wrapText="1"/>
    </xf>
    <xf numFmtId="166" fontId="0" fillId="11" borderId="9" xfId="1" applyNumberFormat="1" applyFont="1" applyFill="1" applyBorder="1" applyAlignment="1" applyProtection="1">
      <alignment horizontal="center" vertical="center" wrapText="1"/>
    </xf>
    <xf numFmtId="166" fontId="0" fillId="11" borderId="27" xfId="1" applyNumberFormat="1" applyFont="1" applyFill="1" applyBorder="1" applyAlignment="1" applyProtection="1">
      <alignment horizontal="center" vertical="center" wrapText="1"/>
    </xf>
    <xf numFmtId="170" fontId="2" fillId="11" borderId="6" xfId="0" applyNumberFormat="1" applyFont="1" applyFill="1" applyBorder="1" applyAlignment="1" applyProtection="1">
      <alignment vertical="center"/>
    </xf>
  </cellXfs>
  <cellStyles count="6">
    <cellStyle name="Comma" xfId="1" builtinId="3"/>
    <cellStyle name="Good" xfId="4" builtinId="26"/>
    <cellStyle name="Normal" xfId="0" builtinId="0"/>
    <cellStyle name="Normal 12" xfId="5" xr:uid="{6D59BEAF-1889-4B46-BDF7-5C802D87790A}"/>
    <cellStyle name="Percent" xfId="2" builtinId="5"/>
    <cellStyle name="Standard 2" xfId="3" xr:uid="{00000000-0005-0000-0000-000003000000}"/>
  </cellStyles>
  <dxfs count="248">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tint="0.79998168889431442"/>
        </patternFill>
      </fill>
    </dxf>
    <dxf>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indexed="64"/>
          <bgColor rgb="FFFFFF00"/>
        </patternFill>
      </fill>
      <alignment horizontal="center" vertical="center"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protection locked="1" hidden="0"/>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protection locked="1" hidden="0"/>
    </dxf>
    <dxf>
      <fill>
        <patternFill patternType="solid">
          <fgColor indexed="64"/>
          <bgColor theme="0" tint="-0.14999847407452621"/>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protection locked="1" hidden="0"/>
    </dxf>
    <dxf>
      <border>
        <top style="thin">
          <color theme="0"/>
        </top>
      </border>
    </dxf>
    <dxf>
      <border diagonalUp="0" diagonalDown="0">
        <left style="thin">
          <color auto="1"/>
        </left>
        <right style="thin">
          <color auto="1"/>
        </right>
        <top style="thin">
          <color auto="1"/>
        </top>
        <bottom style="thin">
          <color auto="1"/>
        </bottom>
      </border>
    </dxf>
    <dxf>
      <alignment horizontal="general" vertical="center" textRotation="0" wrapText="0" indent="0" justifyLastLine="0" shrinkToFit="0" readingOrder="0"/>
      <protection locked="1" hidden="0"/>
    </dxf>
    <dxf>
      <border>
        <bottom style="thin">
          <color theme="0"/>
        </bottom>
      </border>
    </dxf>
    <dxf>
      <font>
        <b/>
        <i val="0"/>
        <strike val="0"/>
        <condense val="0"/>
        <extend val="0"/>
        <outline val="0"/>
        <shadow val="0"/>
        <u val="none"/>
        <vertAlign val="baseline"/>
        <sz val="11"/>
        <color auto="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0"/>
        </left>
        <right style="thin">
          <color theme="0"/>
        </right>
        <top/>
        <bottom/>
      </border>
      <protection locked="1" hidden="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66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Average PAYG Tariff</c:v>
          </c:tx>
          <c:spPr>
            <a:ln w="28575" cap="rnd">
              <a:solidFill>
                <a:schemeClr val="accent1"/>
              </a:solidFill>
              <a:round/>
            </a:ln>
            <a:effectLst/>
          </c:spPr>
          <c:marker>
            <c:symbol val="none"/>
          </c:marker>
          <c:cat>
            <c:numRef>
              <c:f>('Tariff Calc'!$C$20,'Tariff Calc'!$E$20,'Tariff Calc'!$G$20,'Tariff Calc'!$I$20,'Tariff Calc'!$K$20,'Tariff Calc'!$O$20,'Tariff Calc'!$Q$20,'Tariff Calc'!$S$20,'Tariff Calc'!$U$20,'Tariff Calc'!$W$20,'Tariff Calc'!$Y$20,'Tariff Calc'!$AA$20,'Tariff Calc'!$AC$20,'Tariff Calc'!$AE$20,'Tariff Calc'!$AG$20,'Tariff Calc'!$AI$20,'Tariff Calc'!$AK$20,'Tariff Calc'!$AM$20,'Tariff Calc'!$AO$20,'Tariff Calc'!$AQ$20)</c:f>
              <c:numCache>
                <c:formatCode>General</c:formatCode>
                <c:ptCount val="20"/>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cat>
          <c:val>
            <c:numRef>
              <c:f>('Tariff Calc'!$C$23,'Tariff Calc'!$E$23,'Tariff Calc'!$G$23,'Tariff Calc'!$I$23,'Tariff Calc'!$K$23,'Tariff Calc'!$O$23,'Tariff Calc'!$Q$23,'Tariff Calc'!$S$23,'Tariff Calc'!$U$23,'Tariff Calc'!$W$23,'Tariff Calc'!$Y$23,'Tariff Calc'!$AC$23,'Tariff Calc'!$AE$23,'Tariff Calc'!$AG$23,'Tariff Calc'!$AI$23,'Tariff Calc'!$AK$23,'Tariff Calc'!$AM$23,'Tariff Calc'!$AO$23,'Tariff Calc'!$AQ$23)</c:f>
              <c:numCache>
                <c:formatCode>#,##0\ [$NGN]</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F98C-40FD-B643-6BF715388CC0}"/>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0\ [$NGN]"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Average Flat Tariff</c:v>
          </c:tx>
          <c:spPr>
            <a:ln w="28575" cap="rnd">
              <a:solidFill>
                <a:schemeClr val="accent1"/>
              </a:solidFill>
              <a:round/>
            </a:ln>
            <a:effectLst/>
          </c:spPr>
          <c:marker>
            <c:symbol val="none"/>
          </c:marker>
          <c:cat>
            <c:numRef>
              <c:f>('Tariff Calc'!$C$20,'Tariff Calc'!$E$20,'Tariff Calc'!$G$20,'Tariff Calc'!$I$20,'Tariff Calc'!$K$20,'Tariff Calc'!$O$20,'Tariff Calc'!$Q$20,'Tariff Calc'!$S$20,'Tariff Calc'!$U$20,'Tariff Calc'!$W$20,'Tariff Calc'!$Y$20,'Tariff Calc'!$AA$20,'Tariff Calc'!$AC$20,'Tariff Calc'!$AE$20,'Tariff Calc'!$AG$20,'Tariff Calc'!$AI$20,'Tariff Calc'!$AK$20,'Tariff Calc'!$AM$20,'Tariff Calc'!$AO$20,'Tariff Calc'!$AQ$20)</c:f>
              <c:numCache>
                <c:formatCode>General</c:formatCode>
                <c:ptCount val="20"/>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cat>
          <c:val>
            <c:numRef>
              <c:f>('Tariff Calc'!$C$25,'Tariff Calc'!$E$25,'Tariff Calc'!$G$25,'Tariff Calc'!$I$25,'Tariff Calc'!$K$25,'Tariff Calc'!$O$25,'Tariff Calc'!$Q$25,'Tariff Calc'!$S$25,'Tariff Calc'!$U$25,'Tariff Calc'!$W$25,'Tariff Calc'!$Y$25,'Tariff Calc'!$AA$25,'Tariff Calc'!$AC$25,'Tariff Calc'!$AE$25,'Tariff Calc'!$AG$25,'Tariff Calc'!$AI$25,'Tariff Calc'!$AK$25,'Tariff Calc'!$AM$25,'Tariff Calc'!$AO$25,'Tariff Calc'!$AQ$25)</c:f>
              <c:numCache>
                <c:formatCode>#,##0\ [$NGN]</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E216-4E7D-87C3-8407A7D89003}"/>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0\ [$NGN]"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PAYG Tariff by Customer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'Tariff Calc'!$B$51</c:f>
              <c:strCache>
                <c:ptCount val="1"/>
                <c:pt idx="0">
                  <c:v>0</c:v>
                </c:pt>
              </c:strCache>
            </c:strRef>
          </c:tx>
          <c:spPr>
            <a:ln w="28575" cap="rnd">
              <a:solidFill>
                <a:schemeClr val="accent1"/>
              </a:solidFill>
              <a:round/>
            </a:ln>
            <a:effectLst/>
          </c:spPr>
          <c:marker>
            <c:symbol val="none"/>
          </c:marker>
          <c:cat>
            <c:numRef>
              <c:f>('Tariff Calc'!$C$20,'Tariff Calc'!$E$20,'Tariff Calc'!$G$20,'Tariff Calc'!$I$20,'Tariff Calc'!$K$20)</c:f>
              <c:numCache>
                <c:formatCode>General</c:formatCode>
                <c:ptCount val="5"/>
                <c:pt idx="0">
                  <c:v>0</c:v>
                </c:pt>
                <c:pt idx="1">
                  <c:v>#N/A</c:v>
                </c:pt>
                <c:pt idx="2">
                  <c:v>#N/A</c:v>
                </c:pt>
                <c:pt idx="3">
                  <c:v>#N/A</c:v>
                </c:pt>
                <c:pt idx="4">
                  <c:v>#N/A</c:v>
                </c:pt>
              </c:numCache>
            </c:numRef>
          </c:cat>
          <c:val>
            <c:numRef>
              <c:f>('Tariff Calc'!$C$51,'Tariff Calc'!$E$51,'Tariff Calc'!$G$51,'Tariff Calc'!$I$51,'Tariff Calc'!$K$51)</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4D4-490A-99BB-04AF50FA7F9D}"/>
            </c:ext>
          </c:extLst>
        </c:ser>
        <c:ser>
          <c:idx val="1"/>
          <c:order val="1"/>
          <c:tx>
            <c:strRef>
              <c:f>'Tariff Calc'!$B$53</c:f>
              <c:strCache>
                <c:ptCount val="1"/>
                <c:pt idx="0">
                  <c:v>0</c:v>
                </c:pt>
              </c:strCache>
            </c:strRef>
          </c:tx>
          <c:spPr>
            <a:ln w="28575" cap="rnd">
              <a:solidFill>
                <a:schemeClr val="accent2"/>
              </a:solidFill>
              <a:round/>
            </a:ln>
            <a:effectLst/>
          </c:spPr>
          <c:marker>
            <c:symbol val="none"/>
          </c:marker>
          <c:val>
            <c:numRef>
              <c:f>('Tariff Calc'!$C$53,'Tariff Calc'!$E$53,'Tariff Calc'!$G$53,'Tariff Calc'!$I$53,'Tariff Calc'!$K$53)</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C4D4-490A-99BB-04AF50FA7F9D}"/>
            </c:ext>
          </c:extLst>
        </c:ser>
        <c:ser>
          <c:idx val="2"/>
          <c:order val="2"/>
          <c:tx>
            <c:strRef>
              <c:f>'Tariff Calc'!$B$55</c:f>
              <c:strCache>
                <c:ptCount val="1"/>
                <c:pt idx="0">
                  <c:v>0</c:v>
                </c:pt>
              </c:strCache>
            </c:strRef>
          </c:tx>
          <c:spPr>
            <a:ln w="28575" cap="rnd">
              <a:solidFill>
                <a:schemeClr val="accent3"/>
              </a:solidFill>
              <a:round/>
            </a:ln>
            <a:effectLst/>
          </c:spPr>
          <c:marker>
            <c:symbol val="none"/>
          </c:marker>
          <c:val>
            <c:numRef>
              <c:f>('Tariff Calc'!$C$55,'Tariff Calc'!$E$55,'Tariff Calc'!$G$55,'Tariff Calc'!$I$55,'Tariff Calc'!$K$55)</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C4D4-490A-99BB-04AF50FA7F9D}"/>
            </c:ext>
          </c:extLst>
        </c:ser>
        <c:ser>
          <c:idx val="3"/>
          <c:order val="3"/>
          <c:tx>
            <c:strRef>
              <c:f>'Tariff Calc'!$B$57</c:f>
              <c:strCache>
                <c:ptCount val="1"/>
                <c:pt idx="0">
                  <c:v>0</c:v>
                </c:pt>
              </c:strCache>
            </c:strRef>
          </c:tx>
          <c:spPr>
            <a:ln w="28575" cap="rnd">
              <a:solidFill>
                <a:schemeClr val="accent4"/>
              </a:solidFill>
              <a:round/>
            </a:ln>
            <a:effectLst/>
          </c:spPr>
          <c:marker>
            <c:symbol val="none"/>
          </c:marker>
          <c:val>
            <c:numRef>
              <c:f>('Tariff Calc'!$C$57,'Tariff Calc'!$E$57,'Tariff Calc'!$G$57,'Tariff Calc'!$I$57,'Tariff Calc'!$K$57)</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7-C4D4-490A-99BB-04AF50FA7F9D}"/>
            </c:ext>
          </c:extLst>
        </c:ser>
        <c:ser>
          <c:idx val="4"/>
          <c:order val="4"/>
          <c:tx>
            <c:strRef>
              <c:f>'Tariff Calc'!$B$59</c:f>
              <c:strCache>
                <c:ptCount val="1"/>
                <c:pt idx="0">
                  <c:v>0</c:v>
                </c:pt>
              </c:strCache>
            </c:strRef>
          </c:tx>
          <c:spPr>
            <a:ln w="28575" cap="rnd">
              <a:solidFill>
                <a:schemeClr val="accent5"/>
              </a:solidFill>
              <a:round/>
            </a:ln>
            <a:effectLst/>
          </c:spPr>
          <c:marker>
            <c:symbol val="none"/>
          </c:marker>
          <c:val>
            <c:numRef>
              <c:f>('Tariff Calc'!$C$59,'Tariff Calc'!$E$59,'Tariff Calc'!$G$59,'Tariff Calc'!$I$59,'Tariff Calc'!$K$59)</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C4D4-490A-99BB-04AF50FA7F9D}"/>
            </c:ext>
          </c:extLst>
        </c:ser>
        <c:ser>
          <c:idx val="5"/>
          <c:order val="5"/>
          <c:tx>
            <c:strRef>
              <c:f>'Tariff Calc'!$B$61</c:f>
              <c:strCache>
                <c:ptCount val="1"/>
                <c:pt idx="0">
                  <c:v>0</c:v>
                </c:pt>
              </c:strCache>
            </c:strRef>
          </c:tx>
          <c:spPr>
            <a:ln w="28575" cap="rnd">
              <a:solidFill>
                <a:schemeClr val="accent6"/>
              </a:solidFill>
              <a:round/>
            </a:ln>
            <a:effectLst/>
          </c:spPr>
          <c:marker>
            <c:symbol val="none"/>
          </c:marker>
          <c:val>
            <c:numRef>
              <c:f>('Tariff Calc'!$C$61,'Tariff Calc'!$E$61,'Tariff Calc'!$G$61,'Tariff Calc'!$I$61,'Tariff Calc'!$K$61)</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C4D4-490A-99BB-04AF50FA7F9D}"/>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0.00\ [$NGN]"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Flat Tariff by Customer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'Tariff Calc'!$B$51</c:f>
              <c:strCache>
                <c:ptCount val="1"/>
                <c:pt idx="0">
                  <c:v>0</c:v>
                </c:pt>
              </c:strCache>
            </c:strRef>
          </c:tx>
          <c:spPr>
            <a:ln w="28575" cap="rnd">
              <a:solidFill>
                <a:schemeClr val="accent1"/>
              </a:solidFill>
              <a:round/>
            </a:ln>
            <a:effectLst/>
          </c:spPr>
          <c:marker>
            <c:symbol val="none"/>
          </c:marker>
          <c:cat>
            <c:numRef>
              <c:f>('Tariff Calc'!$C$20,'Tariff Calc'!$E$20,'Tariff Calc'!$G$20,'Tariff Calc'!$I$20,'Tariff Calc'!$K$20)</c:f>
              <c:numCache>
                <c:formatCode>General</c:formatCode>
                <c:ptCount val="5"/>
                <c:pt idx="0">
                  <c:v>0</c:v>
                </c:pt>
                <c:pt idx="1">
                  <c:v>#N/A</c:v>
                </c:pt>
                <c:pt idx="2">
                  <c:v>#N/A</c:v>
                </c:pt>
                <c:pt idx="3">
                  <c:v>#N/A</c:v>
                </c:pt>
                <c:pt idx="4">
                  <c:v>#N/A</c:v>
                </c:pt>
              </c:numCache>
            </c:numRef>
          </c:cat>
          <c:val>
            <c:numRef>
              <c:f>('Tariff Calc'!$C$66,'Tariff Calc'!$E$66,'Tariff Calc'!$G$66,'Tariff Calc'!$I$66,'Tariff Calc'!$K$66)</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62C6-4332-9B87-1E0DDF6B7D23}"/>
            </c:ext>
          </c:extLst>
        </c:ser>
        <c:ser>
          <c:idx val="1"/>
          <c:order val="1"/>
          <c:tx>
            <c:strRef>
              <c:f>'Tariff Calc'!$B$53</c:f>
              <c:strCache>
                <c:ptCount val="1"/>
                <c:pt idx="0">
                  <c:v>0</c:v>
                </c:pt>
              </c:strCache>
            </c:strRef>
          </c:tx>
          <c:spPr>
            <a:ln w="28575" cap="rnd">
              <a:solidFill>
                <a:schemeClr val="accent2"/>
              </a:solidFill>
              <a:round/>
            </a:ln>
            <a:effectLst/>
          </c:spPr>
          <c:marker>
            <c:symbol val="none"/>
          </c:marker>
          <c:val>
            <c:numRef>
              <c:f>('Tariff Calc'!$C$68,'Tariff Calc'!$E$68,'Tariff Calc'!$G$68,'Tariff Calc'!$I$68,'Tariff Calc'!$K$68)</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62C6-4332-9B87-1E0DDF6B7D23}"/>
            </c:ext>
          </c:extLst>
        </c:ser>
        <c:ser>
          <c:idx val="2"/>
          <c:order val="2"/>
          <c:tx>
            <c:strRef>
              <c:f>'Tariff Calc'!$B$55</c:f>
              <c:strCache>
                <c:ptCount val="1"/>
                <c:pt idx="0">
                  <c:v>0</c:v>
                </c:pt>
              </c:strCache>
            </c:strRef>
          </c:tx>
          <c:spPr>
            <a:ln w="28575" cap="rnd">
              <a:solidFill>
                <a:schemeClr val="accent3"/>
              </a:solidFill>
              <a:round/>
            </a:ln>
            <a:effectLst/>
          </c:spPr>
          <c:marker>
            <c:symbol val="none"/>
          </c:marker>
          <c:val>
            <c:numRef>
              <c:f>('Tariff Calc'!$C$70,'Tariff Calc'!$E$70,'Tariff Calc'!$G$70,'Tariff Calc'!$I$70,'Tariff Calc'!$K$70)</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62C6-4332-9B87-1E0DDF6B7D23}"/>
            </c:ext>
          </c:extLst>
        </c:ser>
        <c:ser>
          <c:idx val="3"/>
          <c:order val="3"/>
          <c:tx>
            <c:strRef>
              <c:f>'Tariff Calc'!$B$57</c:f>
              <c:strCache>
                <c:ptCount val="1"/>
                <c:pt idx="0">
                  <c:v>0</c:v>
                </c:pt>
              </c:strCache>
            </c:strRef>
          </c:tx>
          <c:spPr>
            <a:ln w="28575" cap="rnd">
              <a:solidFill>
                <a:schemeClr val="accent4"/>
              </a:solidFill>
              <a:round/>
            </a:ln>
            <a:effectLst/>
          </c:spPr>
          <c:marker>
            <c:symbol val="none"/>
          </c:marker>
          <c:val>
            <c:numRef>
              <c:f>('Tariff Calc'!$C$72,'Tariff Calc'!$E$72,'Tariff Calc'!$G$72,'Tariff Calc'!$I$72,'Tariff Calc'!$K$72)</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62C6-4332-9B87-1E0DDF6B7D23}"/>
            </c:ext>
          </c:extLst>
        </c:ser>
        <c:ser>
          <c:idx val="4"/>
          <c:order val="4"/>
          <c:tx>
            <c:strRef>
              <c:f>'Tariff Calc'!$B$59</c:f>
              <c:strCache>
                <c:ptCount val="1"/>
                <c:pt idx="0">
                  <c:v>0</c:v>
                </c:pt>
              </c:strCache>
            </c:strRef>
          </c:tx>
          <c:spPr>
            <a:ln w="28575" cap="rnd">
              <a:solidFill>
                <a:schemeClr val="accent5"/>
              </a:solidFill>
              <a:round/>
            </a:ln>
            <a:effectLst/>
          </c:spPr>
          <c:marker>
            <c:symbol val="none"/>
          </c:marker>
          <c:val>
            <c:numRef>
              <c:f>('Tariff Calc'!$C$74,'Tariff Calc'!$E$74,'Tariff Calc'!$G$74,'Tariff Calc'!$I$74,'Tariff Calc'!$K$74)</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62C6-4332-9B87-1E0DDF6B7D23}"/>
            </c:ext>
          </c:extLst>
        </c:ser>
        <c:ser>
          <c:idx val="5"/>
          <c:order val="5"/>
          <c:tx>
            <c:strRef>
              <c:f>'Tariff Calc'!$B$61</c:f>
              <c:strCache>
                <c:ptCount val="1"/>
                <c:pt idx="0">
                  <c:v>0</c:v>
                </c:pt>
              </c:strCache>
            </c:strRef>
          </c:tx>
          <c:spPr>
            <a:ln w="28575" cap="rnd">
              <a:solidFill>
                <a:schemeClr val="accent6"/>
              </a:solidFill>
              <a:round/>
            </a:ln>
            <a:effectLst/>
          </c:spPr>
          <c:marker>
            <c:symbol val="none"/>
          </c:marker>
          <c:val>
            <c:numRef>
              <c:f>('Tariff Calc'!$C$76,'Tariff Calc'!$E$76,'Tariff Calc'!$G$76,'Tariff Calc'!$I$76,'Tariff Calc'!$K$76)</c:f>
              <c:numCache>
                <c:formatCode>#,##0.00\ [$NGN]</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62C6-4332-9B87-1E0DDF6B7D23}"/>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0.00\ [$NGN]"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Demand by Customer Group (in kWh/year)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'Tariff Calc'!$B$51</c:f>
              <c:strCache>
                <c:ptCount val="1"/>
                <c:pt idx="0">
                  <c:v>0</c:v>
                </c:pt>
              </c:strCache>
            </c:strRef>
          </c:tx>
          <c:spPr>
            <a:ln w="28575" cap="rnd">
              <a:solidFill>
                <a:schemeClr val="accent1"/>
              </a:solidFill>
              <a:round/>
            </a:ln>
            <a:effectLst/>
          </c:spPr>
          <c:marker>
            <c:symbol val="none"/>
          </c:marker>
          <c:cat>
            <c:numRef>
              <c:f>('Tariff Calc'!$C$20,'Tariff Calc'!$E$20,'Tariff Calc'!$G$20,'Tariff Calc'!$I$20,'Tariff Calc'!$K$20)</c:f>
              <c:numCache>
                <c:formatCode>General</c:formatCode>
                <c:ptCount val="5"/>
                <c:pt idx="0">
                  <c:v>0</c:v>
                </c:pt>
                <c:pt idx="1">
                  <c:v>#N/A</c:v>
                </c:pt>
                <c:pt idx="2">
                  <c:v>#N/A</c:v>
                </c:pt>
                <c:pt idx="3">
                  <c:v>#N/A</c:v>
                </c:pt>
                <c:pt idx="4">
                  <c:v>#N/A</c:v>
                </c:pt>
              </c:numCache>
            </c:numRef>
          </c:cat>
          <c:val>
            <c:numRef>
              <c:f>(Insert_Customers!$P$8,Insert_Customers!$AB$42,Insert_Customers!$AD$42,Insert_Customers!$AF$42,Insert_Customers!$AH$42)</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E01-46C6-BF41-AF71950A9C27}"/>
            </c:ext>
          </c:extLst>
        </c:ser>
        <c:ser>
          <c:idx val="1"/>
          <c:order val="1"/>
          <c:tx>
            <c:strRef>
              <c:f>'Tariff Calc'!$B$53</c:f>
              <c:strCache>
                <c:ptCount val="1"/>
                <c:pt idx="0">
                  <c:v>0</c:v>
                </c:pt>
              </c:strCache>
            </c:strRef>
          </c:tx>
          <c:spPr>
            <a:ln w="28575" cap="rnd">
              <a:solidFill>
                <a:schemeClr val="accent2"/>
              </a:solidFill>
              <a:round/>
            </a:ln>
            <a:effectLst/>
          </c:spPr>
          <c:marker>
            <c:symbol val="none"/>
          </c:marker>
          <c:val>
            <c:numRef>
              <c:f>(Insert_Customers!$P$10,Insert_Customers!$AB$44,Insert_Customers!$AD$44,Insert_Customers!$AF$44,Insert_Customers!$AH$44)</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E01-46C6-BF41-AF71950A9C27}"/>
            </c:ext>
          </c:extLst>
        </c:ser>
        <c:ser>
          <c:idx val="2"/>
          <c:order val="2"/>
          <c:tx>
            <c:strRef>
              <c:f>'Tariff Calc'!$B$55</c:f>
              <c:strCache>
                <c:ptCount val="1"/>
                <c:pt idx="0">
                  <c:v>0</c:v>
                </c:pt>
              </c:strCache>
            </c:strRef>
          </c:tx>
          <c:spPr>
            <a:ln w="28575" cap="rnd">
              <a:solidFill>
                <a:schemeClr val="accent3"/>
              </a:solidFill>
              <a:round/>
            </a:ln>
            <a:effectLst/>
          </c:spPr>
          <c:marker>
            <c:symbol val="none"/>
          </c:marker>
          <c:val>
            <c:numRef>
              <c:f>(Insert_Customers!$P$12,Insert_Customers!$AB$46,Insert_Customers!$AD$46,Insert_Customers!$AF$46,Insert_Customers!$AH$46)</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FE01-46C6-BF41-AF71950A9C27}"/>
            </c:ext>
          </c:extLst>
        </c:ser>
        <c:ser>
          <c:idx val="3"/>
          <c:order val="3"/>
          <c:tx>
            <c:strRef>
              <c:f>'Tariff Calc'!$B$57</c:f>
              <c:strCache>
                <c:ptCount val="1"/>
                <c:pt idx="0">
                  <c:v>0</c:v>
                </c:pt>
              </c:strCache>
            </c:strRef>
          </c:tx>
          <c:spPr>
            <a:ln w="28575" cap="rnd">
              <a:solidFill>
                <a:schemeClr val="accent4"/>
              </a:solidFill>
              <a:round/>
            </a:ln>
            <a:effectLst/>
          </c:spPr>
          <c:marker>
            <c:symbol val="none"/>
          </c:marker>
          <c:val>
            <c:numRef>
              <c:f>(Insert_Customers!$P$14,Insert_Customers!$AB$48,Insert_Customers!$AD$48,Insert_Customers!$AF$48,Insert_Customers!$AH$48)</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FE01-46C6-BF41-AF71950A9C27}"/>
            </c:ext>
          </c:extLst>
        </c:ser>
        <c:ser>
          <c:idx val="4"/>
          <c:order val="4"/>
          <c:tx>
            <c:strRef>
              <c:f>'Tariff Calc'!$B$59</c:f>
              <c:strCache>
                <c:ptCount val="1"/>
                <c:pt idx="0">
                  <c:v>0</c:v>
                </c:pt>
              </c:strCache>
            </c:strRef>
          </c:tx>
          <c:spPr>
            <a:ln w="28575" cap="rnd">
              <a:solidFill>
                <a:schemeClr val="accent5"/>
              </a:solidFill>
              <a:round/>
            </a:ln>
            <a:effectLst/>
          </c:spPr>
          <c:marker>
            <c:symbol val="none"/>
          </c:marker>
          <c:val>
            <c:numRef>
              <c:f>(Insert_Customers!$P$16,Insert_Customers!$AB$50,Insert_Customers!$AD$50,Insert_Customers!$AF$50,Insert_Customers!$AH$50)</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FE01-46C6-BF41-AF71950A9C27}"/>
            </c:ext>
          </c:extLst>
        </c:ser>
        <c:ser>
          <c:idx val="5"/>
          <c:order val="5"/>
          <c:tx>
            <c:strRef>
              <c:f>'Tariff Calc'!$B$61</c:f>
              <c:strCache>
                <c:ptCount val="1"/>
                <c:pt idx="0">
                  <c:v>0</c:v>
                </c:pt>
              </c:strCache>
            </c:strRef>
          </c:tx>
          <c:spPr>
            <a:ln w="28575" cap="rnd">
              <a:solidFill>
                <a:schemeClr val="accent6"/>
              </a:solidFill>
              <a:round/>
            </a:ln>
            <a:effectLst/>
          </c:spPr>
          <c:marker>
            <c:symbol val="none"/>
          </c:marker>
          <c:val>
            <c:numRef>
              <c:f>(Insert_Customers!$P$18,Insert_Customers!$AB$52,Insert_Customers!$AD$52,Insert_Customers!$AF$52,Insert_Customers!$AH$52)</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5-FE01-46C6-BF41-AF71950A9C27}"/>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 Demand (in kWh/year)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Average Flat Tariff</c:v>
          </c:tx>
          <c:spPr>
            <a:ln w="28575" cap="rnd">
              <a:solidFill>
                <a:schemeClr val="accent1"/>
              </a:solidFill>
              <a:round/>
            </a:ln>
            <a:effectLst/>
          </c:spPr>
          <c:marker>
            <c:symbol val="none"/>
          </c:marker>
          <c:cat>
            <c:numRef>
              <c:f>('Tariff Calc'!$C$20,'Tariff Calc'!$E$20,'Tariff Calc'!$G$20,'Tariff Calc'!$I$20,'Tariff Calc'!$K$20)</c:f>
              <c:numCache>
                <c:formatCode>General</c:formatCode>
                <c:ptCount val="5"/>
                <c:pt idx="0">
                  <c:v>0</c:v>
                </c:pt>
                <c:pt idx="1">
                  <c:v>#N/A</c:v>
                </c:pt>
                <c:pt idx="2">
                  <c:v>#N/A</c:v>
                </c:pt>
                <c:pt idx="3">
                  <c:v>#N/A</c:v>
                </c:pt>
                <c:pt idx="4">
                  <c:v>#N/A</c:v>
                </c:pt>
              </c:numCache>
            </c:numRef>
          </c:cat>
          <c:val>
            <c:numRef>
              <c:f>(Insert_Customers!$P$19,Insert_Customers!$AB$53,Insert_Customers!$AD$53,Insert_Customers!$AF$53,Insert_Customers!$AH$53)</c:f>
              <c:numCache>
                <c:formatCode>_-* #,##0.00\ _€_-;\-* #,##0.00\ _€_-;_-* "-"??\ _€_-;_-@_-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B27-464A-8BB2-C63F0CFDCC73}"/>
            </c:ext>
          </c:extLst>
        </c:ser>
        <c:dLbls>
          <c:showLegendKey val="0"/>
          <c:showVal val="0"/>
          <c:showCatName val="0"/>
          <c:showSerName val="0"/>
          <c:showPercent val="0"/>
          <c:showBubbleSize val="0"/>
        </c:dLbls>
        <c:smooth val="0"/>
        <c:axId val="1738851152"/>
        <c:axId val="705976448"/>
      </c:lineChart>
      <c:catAx>
        <c:axId val="17388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5976448"/>
        <c:crosses val="autoZero"/>
        <c:auto val="1"/>
        <c:lblAlgn val="ctr"/>
        <c:lblOffset val="100"/>
        <c:noMultiLvlLbl val="0"/>
      </c:catAx>
      <c:valAx>
        <c:axId val="705976448"/>
        <c:scaling>
          <c:orientation val="minMax"/>
        </c:scaling>
        <c:delete val="0"/>
        <c:axPos val="l"/>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885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Contribution</a:t>
            </a:r>
            <a:r>
              <a:rPr lang="de-DE" baseline="0"/>
              <a:t> of various aspects to overall tariff - First five years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A97B-4ECF-B500-FCD690F90F56}"/>
              </c:ext>
            </c:extLst>
          </c:dPt>
          <c:dPt>
            <c:idx val="1"/>
            <c:bubble3D val="0"/>
            <c:spPr>
              <a:solidFill>
                <a:schemeClr val="accent2"/>
              </a:solidFill>
              <a:ln>
                <a:noFill/>
              </a:ln>
              <a:effectLst/>
            </c:spPr>
            <c:extLst>
              <c:ext xmlns:c16="http://schemas.microsoft.com/office/drawing/2014/chart" uri="{C3380CC4-5D6E-409C-BE32-E72D297353CC}">
                <c16:uniqueId val="{00000003-A97B-4ECF-B500-FCD690F90F56}"/>
              </c:ext>
            </c:extLst>
          </c:dPt>
          <c:dPt>
            <c:idx val="2"/>
            <c:bubble3D val="0"/>
            <c:spPr>
              <a:solidFill>
                <a:schemeClr val="accent3"/>
              </a:solidFill>
              <a:ln>
                <a:noFill/>
              </a:ln>
              <a:effectLst/>
            </c:spPr>
            <c:extLst>
              <c:ext xmlns:c16="http://schemas.microsoft.com/office/drawing/2014/chart" uri="{C3380CC4-5D6E-409C-BE32-E72D297353CC}">
                <c16:uniqueId val="{00000005-A97B-4ECF-B500-FCD690F90F56}"/>
              </c:ext>
            </c:extLst>
          </c:dPt>
          <c:dPt>
            <c:idx val="3"/>
            <c:bubble3D val="0"/>
            <c:spPr>
              <a:solidFill>
                <a:schemeClr val="accent4"/>
              </a:solidFill>
              <a:ln>
                <a:noFill/>
              </a:ln>
              <a:effectLst/>
            </c:spPr>
            <c:extLst>
              <c:ext xmlns:c16="http://schemas.microsoft.com/office/drawing/2014/chart" uri="{C3380CC4-5D6E-409C-BE32-E72D297353CC}">
                <c16:uniqueId val="{00000007-A97B-4ECF-B500-FCD690F90F56}"/>
              </c:ext>
            </c:extLst>
          </c:dPt>
          <c:dPt>
            <c:idx val="4"/>
            <c:bubble3D val="0"/>
            <c:spPr>
              <a:solidFill>
                <a:schemeClr val="accent5"/>
              </a:solidFill>
              <a:ln>
                <a:noFill/>
              </a:ln>
              <a:effectLst/>
            </c:spPr>
            <c:extLst>
              <c:ext xmlns:c16="http://schemas.microsoft.com/office/drawing/2014/chart" uri="{C3380CC4-5D6E-409C-BE32-E72D297353CC}">
                <c16:uniqueId val="{00000009-A97B-4ECF-B500-FCD690F90F56}"/>
              </c:ext>
            </c:extLst>
          </c:dPt>
          <c:cat>
            <c:strRef>
              <c:f>('Tariff Calc'!$B$5,'Tariff Calc'!$B$7,'Tariff Calc'!$B$10,'Tariff Calc'!$B$12,'Tariff Calc'!$B$14)</c:f>
              <c:strCache>
                <c:ptCount val="5"/>
                <c:pt idx="0">
                  <c:v>Operational Cost (NGN/year)</c:v>
                </c:pt>
                <c:pt idx="1">
                  <c:v>Depreciation (NGN/year)</c:v>
                </c:pt>
                <c:pt idx="2">
                  <c:v>Return (average) (NGN/year)</c:v>
                </c:pt>
                <c:pt idx="3">
                  <c:v>Performance Related Profit Margin (NGN/year)</c:v>
                </c:pt>
                <c:pt idx="4">
                  <c:v>Payments made to Disco (NGN/year)</c:v>
                </c:pt>
              </c:strCache>
            </c:strRef>
          </c:cat>
          <c:val>
            <c:numRef>
              <c:f>('Tariff Calc'!$AS$5,'Tariff Calc'!$AS$7,'Tariff Calc'!$AS$10,'Tariff Calc'!$AS$12,'Tariff Calc'!$AS$14)</c:f>
              <c:numCache>
                <c:formatCode>#,##0.00\ [$NGN]</c:formatCode>
                <c:ptCount val="5"/>
                <c:pt idx="0">
                  <c:v>0</c:v>
                </c:pt>
                <c:pt idx="1">
                  <c:v>0</c:v>
                </c:pt>
                <c:pt idx="2">
                  <c:v>0</c:v>
                </c:pt>
                <c:pt idx="3">
                  <c:v>0</c:v>
                </c:pt>
                <c:pt idx="4">
                  <c:v>0</c:v>
                </c:pt>
              </c:numCache>
            </c:numRef>
          </c:val>
          <c:extLst>
            <c:ext xmlns:c16="http://schemas.microsoft.com/office/drawing/2014/chart" uri="{C3380CC4-5D6E-409C-BE32-E72D297353CC}">
              <c16:uniqueId val="{00000000-EC8E-45C8-BA2B-7555A2B988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Contribution</a:t>
            </a:r>
            <a:r>
              <a:rPr lang="de-DE" baseline="0"/>
              <a:t> of various aspects to overall tariff - Years six to twenty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3129-4B60-B7BB-C0F2816087A0}"/>
              </c:ext>
            </c:extLst>
          </c:dPt>
          <c:dPt>
            <c:idx val="1"/>
            <c:bubble3D val="0"/>
            <c:spPr>
              <a:solidFill>
                <a:schemeClr val="accent2"/>
              </a:solidFill>
              <a:ln>
                <a:noFill/>
              </a:ln>
              <a:effectLst/>
            </c:spPr>
            <c:extLst>
              <c:ext xmlns:c16="http://schemas.microsoft.com/office/drawing/2014/chart" uri="{C3380CC4-5D6E-409C-BE32-E72D297353CC}">
                <c16:uniqueId val="{00000003-3129-4B60-B7BB-C0F2816087A0}"/>
              </c:ext>
            </c:extLst>
          </c:dPt>
          <c:dPt>
            <c:idx val="2"/>
            <c:bubble3D val="0"/>
            <c:spPr>
              <a:solidFill>
                <a:schemeClr val="accent3"/>
              </a:solidFill>
              <a:ln>
                <a:noFill/>
              </a:ln>
              <a:effectLst/>
            </c:spPr>
            <c:extLst>
              <c:ext xmlns:c16="http://schemas.microsoft.com/office/drawing/2014/chart" uri="{C3380CC4-5D6E-409C-BE32-E72D297353CC}">
                <c16:uniqueId val="{00000005-3129-4B60-B7BB-C0F2816087A0}"/>
              </c:ext>
            </c:extLst>
          </c:dPt>
          <c:dPt>
            <c:idx val="3"/>
            <c:bubble3D val="0"/>
            <c:spPr>
              <a:solidFill>
                <a:schemeClr val="accent4"/>
              </a:solidFill>
              <a:ln>
                <a:noFill/>
              </a:ln>
              <a:effectLst/>
            </c:spPr>
            <c:extLst>
              <c:ext xmlns:c16="http://schemas.microsoft.com/office/drawing/2014/chart" uri="{C3380CC4-5D6E-409C-BE32-E72D297353CC}">
                <c16:uniqueId val="{00000007-3129-4B60-B7BB-C0F2816087A0}"/>
              </c:ext>
            </c:extLst>
          </c:dPt>
          <c:dPt>
            <c:idx val="4"/>
            <c:bubble3D val="0"/>
            <c:spPr>
              <a:solidFill>
                <a:schemeClr val="accent5"/>
              </a:solidFill>
              <a:ln>
                <a:noFill/>
              </a:ln>
              <a:effectLst/>
            </c:spPr>
            <c:extLst>
              <c:ext xmlns:c16="http://schemas.microsoft.com/office/drawing/2014/chart" uri="{C3380CC4-5D6E-409C-BE32-E72D297353CC}">
                <c16:uniqueId val="{00000009-3129-4B60-B7BB-C0F2816087A0}"/>
              </c:ext>
            </c:extLst>
          </c:dPt>
          <c:cat>
            <c:strRef>
              <c:f>('Tariff Calc'!$B$5,'Tariff Calc'!$B$7,'Tariff Calc'!$B$10,'Tariff Calc'!$B$12,'Tariff Calc'!$B$14)</c:f>
              <c:strCache>
                <c:ptCount val="5"/>
                <c:pt idx="0">
                  <c:v>Operational Cost (NGN/year)</c:v>
                </c:pt>
                <c:pt idx="1">
                  <c:v>Depreciation (NGN/year)</c:v>
                </c:pt>
                <c:pt idx="2">
                  <c:v>Return (average) (NGN/year)</c:v>
                </c:pt>
                <c:pt idx="3">
                  <c:v>Performance Related Profit Margin (NGN/year)</c:v>
                </c:pt>
                <c:pt idx="4">
                  <c:v>Payments made to Disco (NGN/year)</c:v>
                </c:pt>
              </c:strCache>
            </c:strRef>
          </c:cat>
          <c:val>
            <c:numRef>
              <c:f>('Tariff Calc'!$AU$5,'Tariff Calc'!$AU$7,'Tariff Calc'!$AU$10,'Tariff Calc'!$AU$12,'Tariff Calc'!$AU$14)</c:f>
              <c:numCache>
                <c:formatCode>#,##0.00\ [$NGN]</c:formatCode>
                <c:ptCount val="5"/>
                <c:pt idx="0">
                  <c:v>0</c:v>
                </c:pt>
                <c:pt idx="1">
                  <c:v>0</c:v>
                </c:pt>
                <c:pt idx="2">
                  <c:v>0</c:v>
                </c:pt>
                <c:pt idx="3">
                  <c:v>0</c:v>
                </c:pt>
                <c:pt idx="4">
                  <c:v>0</c:v>
                </c:pt>
              </c:numCache>
            </c:numRef>
          </c:val>
          <c:extLst>
            <c:ext xmlns:c16="http://schemas.microsoft.com/office/drawing/2014/chart" uri="{C3380CC4-5D6E-409C-BE32-E72D297353CC}">
              <c16:uniqueId val="{0000000A-3129-4B60-B7BB-C0F2816087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1287780</xdr:colOff>
      <xdr:row>0</xdr:row>
      <xdr:rowOff>38100</xdr:rowOff>
    </xdr:from>
    <xdr:to>
      <xdr:col>3</xdr:col>
      <xdr:colOff>2609850</xdr:colOff>
      <xdr:row>2</xdr:row>
      <xdr:rowOff>281940</xdr:rowOff>
    </xdr:to>
    <xdr:pic>
      <xdr:nvPicPr>
        <xdr:cNvPr id="3" name="Picture 2">
          <a:extLst>
            <a:ext uri="{FF2B5EF4-FFF2-40B4-BE49-F238E27FC236}">
              <a16:creationId xmlns:a16="http://schemas.microsoft.com/office/drawing/2014/main" id="{8DFB5230-75CF-4B9C-924C-4DA14E0558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92880" y="38100"/>
          <a:ext cx="1310640" cy="1310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153352</xdr:rowOff>
    </xdr:from>
    <xdr:to>
      <xdr:col>8</xdr:col>
      <xdr:colOff>342900</xdr:colOff>
      <xdr:row>18</xdr:row>
      <xdr:rowOff>8572</xdr:rowOff>
    </xdr:to>
    <xdr:graphicFrame macro="">
      <xdr:nvGraphicFramePr>
        <xdr:cNvPr id="2" name="Chart 1">
          <a:extLst>
            <a:ext uri="{FF2B5EF4-FFF2-40B4-BE49-F238E27FC236}">
              <a16:creationId xmlns:a16="http://schemas.microsoft.com/office/drawing/2014/main" id="{7E87E54F-749E-4135-9A6F-4C8F04D2B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3</xdr:row>
      <xdr:rowOff>0</xdr:rowOff>
    </xdr:from>
    <xdr:to>
      <xdr:col>16</xdr:col>
      <xdr:colOff>438150</xdr:colOff>
      <xdr:row>18</xdr:row>
      <xdr:rowOff>38100</xdr:rowOff>
    </xdr:to>
    <xdr:graphicFrame macro="">
      <xdr:nvGraphicFramePr>
        <xdr:cNvPr id="3" name="Chart 2">
          <a:extLst>
            <a:ext uri="{FF2B5EF4-FFF2-40B4-BE49-F238E27FC236}">
              <a16:creationId xmlns:a16="http://schemas.microsoft.com/office/drawing/2014/main" id="{5781B5B0-46BF-4965-AE3B-B2E61F6AD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19</xdr:row>
      <xdr:rowOff>0</xdr:rowOff>
    </xdr:from>
    <xdr:to>
      <xdr:col>16</xdr:col>
      <xdr:colOff>447675</xdr:colOff>
      <xdr:row>36</xdr:row>
      <xdr:rowOff>100965</xdr:rowOff>
    </xdr:to>
    <xdr:graphicFrame macro="">
      <xdr:nvGraphicFramePr>
        <xdr:cNvPr id="4" name="Chart 3">
          <a:extLst>
            <a:ext uri="{FF2B5EF4-FFF2-40B4-BE49-F238E27FC236}">
              <a16:creationId xmlns:a16="http://schemas.microsoft.com/office/drawing/2014/main" id="{C070F9AE-6C53-4043-B903-D780E7812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37</xdr:row>
      <xdr:rowOff>59055</xdr:rowOff>
    </xdr:from>
    <xdr:to>
      <xdr:col>16</xdr:col>
      <xdr:colOff>455296</xdr:colOff>
      <xdr:row>54</xdr:row>
      <xdr:rowOff>161925</xdr:rowOff>
    </xdr:to>
    <xdr:graphicFrame macro="">
      <xdr:nvGraphicFramePr>
        <xdr:cNvPr id="5" name="Chart 4">
          <a:extLst>
            <a:ext uri="{FF2B5EF4-FFF2-40B4-BE49-F238E27FC236}">
              <a16:creationId xmlns:a16="http://schemas.microsoft.com/office/drawing/2014/main" id="{4DDEC53E-D671-4BF8-8C98-E246BB5B3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16</xdr:col>
      <xdr:colOff>445771</xdr:colOff>
      <xdr:row>73</xdr:row>
      <xdr:rowOff>108585</xdr:rowOff>
    </xdr:to>
    <xdr:graphicFrame macro="">
      <xdr:nvGraphicFramePr>
        <xdr:cNvPr id="7" name="Chart 6">
          <a:extLst>
            <a:ext uri="{FF2B5EF4-FFF2-40B4-BE49-F238E27FC236}">
              <a16:creationId xmlns:a16="http://schemas.microsoft.com/office/drawing/2014/main" id="{944FC8BA-F066-471E-A50C-2A53D0BBF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600075</xdr:colOff>
      <xdr:row>2</xdr:row>
      <xdr:rowOff>171450</xdr:rowOff>
    </xdr:from>
    <xdr:to>
      <xdr:col>24</xdr:col>
      <xdr:colOff>295275</xdr:colOff>
      <xdr:row>18</xdr:row>
      <xdr:rowOff>28575</xdr:rowOff>
    </xdr:to>
    <xdr:graphicFrame macro="">
      <xdr:nvGraphicFramePr>
        <xdr:cNvPr id="8" name="Chart 7">
          <a:extLst>
            <a:ext uri="{FF2B5EF4-FFF2-40B4-BE49-F238E27FC236}">
              <a16:creationId xmlns:a16="http://schemas.microsoft.com/office/drawing/2014/main" id="{1A71E184-9FA7-447F-9536-585FC01A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19</xdr:row>
      <xdr:rowOff>0</xdr:rowOff>
    </xdr:from>
    <xdr:to>
      <xdr:col>24</xdr:col>
      <xdr:colOff>304800</xdr:colOff>
      <xdr:row>34</xdr:row>
      <xdr:rowOff>38100</xdr:rowOff>
    </xdr:to>
    <xdr:graphicFrame macro="">
      <xdr:nvGraphicFramePr>
        <xdr:cNvPr id="9" name="Chart 8">
          <a:extLst>
            <a:ext uri="{FF2B5EF4-FFF2-40B4-BE49-F238E27FC236}">
              <a16:creationId xmlns:a16="http://schemas.microsoft.com/office/drawing/2014/main" id="{FB9C6A75-E478-4F54-B57F-A54930AB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34</xdr:row>
      <xdr:rowOff>142875</xdr:rowOff>
    </xdr:from>
    <xdr:to>
      <xdr:col>24</xdr:col>
      <xdr:colOff>304800</xdr:colOff>
      <xdr:row>49</xdr:row>
      <xdr:rowOff>180975</xdr:rowOff>
    </xdr:to>
    <xdr:graphicFrame macro="">
      <xdr:nvGraphicFramePr>
        <xdr:cNvPr id="10" name="Chart 9">
          <a:extLst>
            <a:ext uri="{FF2B5EF4-FFF2-40B4-BE49-F238E27FC236}">
              <a16:creationId xmlns:a16="http://schemas.microsoft.com/office/drawing/2014/main" id="{5A3540DE-95CC-4D52-A01B-38B3B14BC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Def" displayName="Table_Def" ref="B3:D55" totalsRowShown="0" headerRowDxfId="39" dataDxfId="37" headerRowBorderDxfId="38" tableBorderDxfId="36" totalsRowBorderDxfId="35">
  <autoFilter ref="B3:D55" xr:uid="{00000000-0009-0000-0100-000001000000}"/>
  <tableColumns count="3">
    <tableColumn id="1" xr3:uid="{00000000-0010-0000-0000-000001000000}" name="Asset category" dataDxfId="34"/>
    <tableColumn id="2" xr3:uid="{00000000-0010-0000-0000-000002000000}" name="Unit" dataDxfId="33"/>
    <tableColumn id="3" xr3:uid="{00000000-0010-0000-0000-000003000000}" name="Useful Life = Duration of Depreciation" dataDxfId="3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X77"/>
  <sheetViews>
    <sheetView showGridLines="0" workbookViewId="0">
      <selection activeCell="K1" sqref="K1:K54"/>
    </sheetView>
  </sheetViews>
  <sheetFormatPr defaultColWidth="11.44140625" defaultRowHeight="14.4" x14ac:dyDescent="0.3"/>
  <cols>
    <col min="2" max="2" width="11.88671875" customWidth="1"/>
    <col min="3" max="3" width="16.109375" customWidth="1"/>
    <col min="4" max="4" width="55.88671875" customWidth="1"/>
    <col min="6" max="6" width="19.109375" customWidth="1"/>
    <col min="7" max="24" width="13.109375" customWidth="1"/>
  </cols>
  <sheetData>
    <row r="1" spans="1:24" ht="59.25" customHeight="1" x14ac:dyDescent="0.3">
      <c r="A1" s="719"/>
      <c r="B1" s="733"/>
      <c r="C1" s="733"/>
      <c r="D1" s="733"/>
      <c r="E1" s="733"/>
      <c r="F1" s="733"/>
      <c r="G1" s="719"/>
      <c r="H1" s="719"/>
      <c r="I1" s="719"/>
      <c r="J1" s="719"/>
      <c r="K1" s="719"/>
      <c r="L1" s="719"/>
      <c r="M1" s="719"/>
      <c r="N1" s="719"/>
      <c r="O1" s="719"/>
      <c r="P1" s="719"/>
      <c r="Q1" s="719"/>
      <c r="R1" s="719"/>
      <c r="S1" s="719"/>
      <c r="T1" s="719"/>
      <c r="U1" s="719"/>
      <c r="V1" s="719"/>
      <c r="W1" s="719"/>
      <c r="X1" s="719"/>
    </row>
    <row r="2" spans="1:24" ht="25.5" customHeight="1" x14ac:dyDescent="0.3">
      <c r="A2" s="719"/>
      <c r="B2" s="733"/>
      <c r="C2" s="733"/>
      <c r="D2" s="733"/>
      <c r="E2" s="733"/>
      <c r="F2" s="733"/>
      <c r="G2" s="719"/>
      <c r="H2" s="719"/>
      <c r="I2" s="719"/>
      <c r="J2" s="719"/>
      <c r="K2" s="719"/>
      <c r="L2" s="719"/>
      <c r="M2" s="719"/>
      <c r="N2" s="719"/>
      <c r="O2" s="719"/>
      <c r="P2" s="719"/>
      <c r="Q2" s="719"/>
      <c r="R2" s="719"/>
      <c r="S2" s="719"/>
      <c r="T2" s="719"/>
      <c r="U2" s="719"/>
      <c r="V2" s="719"/>
      <c r="W2" s="719"/>
      <c r="X2" s="719"/>
    </row>
    <row r="3" spans="1:24" ht="25.5" customHeight="1" x14ac:dyDescent="0.3">
      <c r="A3" s="719"/>
      <c r="B3" s="40"/>
      <c r="C3" s="40"/>
      <c r="D3" s="40"/>
      <c r="E3" s="40"/>
      <c r="F3" s="40"/>
      <c r="G3" s="719"/>
      <c r="H3" s="719"/>
      <c r="I3" s="719"/>
      <c r="J3" s="719"/>
      <c r="K3" s="719"/>
      <c r="L3" s="719"/>
      <c r="M3" s="719"/>
      <c r="N3" s="719"/>
      <c r="O3" s="719"/>
      <c r="P3" s="719"/>
      <c r="Q3" s="719"/>
      <c r="R3" s="719"/>
      <c r="S3" s="719"/>
      <c r="T3" s="719"/>
      <c r="U3" s="719"/>
      <c r="V3" s="719"/>
      <c r="W3" s="719"/>
      <c r="X3" s="719"/>
    </row>
    <row r="4" spans="1:24" ht="23.4" x14ac:dyDescent="0.3">
      <c r="A4" s="719"/>
      <c r="B4" s="745" t="s">
        <v>100</v>
      </c>
      <c r="C4" s="746"/>
      <c r="D4" s="746"/>
      <c r="E4" s="746"/>
      <c r="F4" s="747"/>
      <c r="G4" s="719"/>
      <c r="H4" s="719"/>
      <c r="I4" s="719"/>
      <c r="J4" s="719"/>
      <c r="K4" s="719"/>
      <c r="L4" s="719"/>
      <c r="M4" s="719"/>
      <c r="N4" s="719"/>
      <c r="O4" s="719"/>
      <c r="P4" s="719"/>
      <c r="Q4" s="719"/>
      <c r="R4" s="719"/>
      <c r="S4" s="719"/>
      <c r="T4" s="719"/>
      <c r="U4" s="719"/>
      <c r="V4" s="719"/>
      <c r="W4" s="719"/>
      <c r="X4" s="719"/>
    </row>
    <row r="5" spans="1:24" x14ac:dyDescent="0.3">
      <c r="A5" s="719"/>
      <c r="B5" t="s">
        <v>328</v>
      </c>
      <c r="C5" s="41"/>
      <c r="D5" s="52" t="s">
        <v>327</v>
      </c>
      <c r="E5" s="51"/>
      <c r="F5" s="51"/>
      <c r="G5" s="719"/>
      <c r="H5" s="719"/>
      <c r="I5" s="719"/>
      <c r="J5" s="719"/>
      <c r="K5" s="719"/>
      <c r="L5" s="719"/>
      <c r="M5" s="719"/>
      <c r="N5" s="719"/>
      <c r="O5" s="719"/>
      <c r="P5" s="719"/>
      <c r="Q5" s="719"/>
      <c r="R5" s="719"/>
      <c r="S5" s="719"/>
      <c r="T5" s="719"/>
      <c r="U5" s="719"/>
      <c r="V5" s="719"/>
      <c r="W5" s="719"/>
      <c r="X5" s="719"/>
    </row>
    <row r="6" spans="1:24" x14ac:dyDescent="0.3">
      <c r="A6" s="719"/>
      <c r="B6" s="719"/>
      <c r="C6" s="719"/>
      <c r="D6" s="719"/>
      <c r="E6" s="719"/>
      <c r="F6" s="719"/>
      <c r="G6" s="719"/>
      <c r="H6" s="719"/>
      <c r="I6" s="719"/>
      <c r="J6" s="719"/>
      <c r="K6" s="719"/>
      <c r="L6" s="719"/>
      <c r="M6" s="719"/>
      <c r="N6" s="719"/>
      <c r="O6" s="719"/>
      <c r="P6" s="719"/>
      <c r="Q6" s="719"/>
      <c r="R6" s="719"/>
      <c r="S6" s="719"/>
      <c r="T6" s="719"/>
      <c r="U6" s="719"/>
      <c r="V6" s="719"/>
      <c r="W6" s="719"/>
      <c r="X6" s="719"/>
    </row>
    <row r="7" spans="1:24" ht="18" thickBot="1" x14ac:dyDescent="0.35">
      <c r="A7" s="719"/>
      <c r="B7" s="726" t="s">
        <v>101</v>
      </c>
      <c r="C7" s="726"/>
      <c r="D7" s="726"/>
      <c r="E7" s="726"/>
      <c r="F7" s="726"/>
      <c r="G7" s="719"/>
      <c r="H7" s="719"/>
      <c r="I7" s="719"/>
      <c r="J7" s="719"/>
      <c r="K7" s="719"/>
      <c r="L7" s="719"/>
      <c r="M7" s="719"/>
      <c r="N7" s="719"/>
      <c r="O7" s="719"/>
      <c r="P7" s="719"/>
      <c r="Q7" s="719"/>
      <c r="R7" s="719"/>
      <c r="S7" s="719"/>
      <c r="T7" s="719"/>
      <c r="U7" s="719"/>
      <c r="V7" s="719"/>
      <c r="W7" s="719"/>
      <c r="X7" s="719"/>
    </row>
    <row r="8" spans="1:24" x14ac:dyDescent="0.3">
      <c r="A8" s="719"/>
      <c r="B8" s="734"/>
      <c r="C8" s="735"/>
      <c r="D8" s="735"/>
      <c r="E8" s="735"/>
      <c r="F8" s="736"/>
      <c r="G8" s="719"/>
      <c r="H8" s="719"/>
      <c r="I8" s="719"/>
      <c r="J8" s="719"/>
      <c r="K8" s="719"/>
      <c r="L8" s="719"/>
      <c r="M8" s="719"/>
      <c r="N8" s="719"/>
      <c r="O8" s="719"/>
      <c r="P8" s="719"/>
      <c r="Q8" s="719"/>
      <c r="R8" s="719"/>
      <c r="S8" s="719"/>
      <c r="T8" s="719"/>
      <c r="U8" s="719"/>
      <c r="V8" s="719"/>
      <c r="W8" s="719"/>
      <c r="X8" s="719"/>
    </row>
    <row r="9" spans="1:24" ht="15.6" x14ac:dyDescent="0.3">
      <c r="A9" s="719"/>
      <c r="B9" s="720" t="s">
        <v>230</v>
      </c>
      <c r="C9" s="721"/>
      <c r="D9" s="721"/>
      <c r="E9" s="721"/>
      <c r="F9" s="722"/>
      <c r="G9" s="719"/>
      <c r="H9" s="719"/>
      <c r="I9" s="719"/>
      <c r="J9" s="719"/>
      <c r="K9" s="719"/>
      <c r="L9" s="719"/>
      <c r="M9" s="719"/>
      <c r="N9" s="719"/>
      <c r="O9" s="719"/>
      <c r="P9" s="719"/>
      <c r="Q9" s="719"/>
      <c r="R9" s="719"/>
      <c r="S9" s="719"/>
      <c r="T9" s="719"/>
      <c r="U9" s="719"/>
      <c r="V9" s="719"/>
      <c r="W9" s="719"/>
      <c r="X9" s="719"/>
    </row>
    <row r="10" spans="1:24" ht="3" customHeight="1" x14ac:dyDescent="0.3">
      <c r="A10" s="719"/>
      <c r="B10" s="32"/>
      <c r="C10" s="33"/>
      <c r="D10" s="33"/>
      <c r="E10" s="33"/>
      <c r="F10" s="34"/>
      <c r="G10" s="719"/>
      <c r="H10" s="719"/>
      <c r="I10" s="719"/>
      <c r="J10" s="719"/>
      <c r="K10" s="719"/>
      <c r="L10" s="719"/>
      <c r="M10" s="719"/>
      <c r="N10" s="719"/>
      <c r="O10" s="719"/>
      <c r="P10" s="719"/>
      <c r="Q10" s="719"/>
      <c r="R10" s="719"/>
      <c r="S10" s="719"/>
      <c r="T10" s="719"/>
      <c r="U10" s="719"/>
      <c r="V10" s="719"/>
      <c r="W10" s="719"/>
      <c r="X10" s="719"/>
    </row>
    <row r="11" spans="1:24" ht="15.6" x14ac:dyDescent="0.3">
      <c r="A11" s="719"/>
      <c r="B11" s="29" t="s">
        <v>259</v>
      </c>
      <c r="C11" s="30"/>
      <c r="D11" s="30"/>
      <c r="E11" s="30"/>
      <c r="F11" s="31"/>
      <c r="G11" s="719"/>
      <c r="H11" s="719"/>
      <c r="I11" s="719"/>
      <c r="J11" s="719"/>
      <c r="K11" s="719"/>
      <c r="L11" s="719"/>
      <c r="M11" s="719"/>
      <c r="N11" s="719"/>
      <c r="O11" s="719"/>
      <c r="P11" s="719"/>
      <c r="Q11" s="719"/>
      <c r="R11" s="719"/>
      <c r="S11" s="719"/>
      <c r="T11" s="719"/>
      <c r="U11" s="719"/>
      <c r="V11" s="719"/>
      <c r="W11" s="719"/>
      <c r="X11" s="719"/>
    </row>
    <row r="12" spans="1:24" ht="17.25" customHeight="1" x14ac:dyDescent="0.3">
      <c r="A12" s="719"/>
      <c r="B12" s="723"/>
      <c r="C12" s="724"/>
      <c r="D12" s="724"/>
      <c r="E12" s="724"/>
      <c r="F12" s="725"/>
      <c r="G12" s="719"/>
      <c r="H12" s="719"/>
      <c r="I12" s="719"/>
      <c r="J12" s="719"/>
      <c r="K12" s="719"/>
      <c r="L12" s="719"/>
      <c r="M12" s="719"/>
      <c r="N12" s="719"/>
      <c r="O12" s="719"/>
      <c r="P12" s="719"/>
      <c r="Q12" s="719"/>
      <c r="R12" s="719"/>
      <c r="S12" s="719"/>
      <c r="T12" s="719"/>
      <c r="U12" s="719"/>
      <c r="V12" s="719"/>
      <c r="W12" s="719"/>
      <c r="X12" s="719"/>
    </row>
    <row r="13" spans="1:24" ht="18" thickBot="1" x14ac:dyDescent="0.35">
      <c r="A13" s="719"/>
      <c r="B13" s="730" t="s">
        <v>223</v>
      </c>
      <c r="C13" s="731"/>
      <c r="D13" s="731"/>
      <c r="E13" s="731"/>
      <c r="F13" s="732"/>
      <c r="G13" s="719"/>
      <c r="H13" s="719"/>
      <c r="I13" s="719"/>
      <c r="J13" s="719"/>
      <c r="K13" s="719"/>
      <c r="L13" s="719"/>
      <c r="M13" s="719"/>
      <c r="N13" s="719"/>
      <c r="O13" s="719"/>
      <c r="P13" s="719"/>
      <c r="Q13" s="719"/>
      <c r="R13" s="719"/>
      <c r="S13" s="719"/>
      <c r="T13" s="719"/>
      <c r="U13" s="719"/>
      <c r="V13" s="719"/>
      <c r="W13" s="719"/>
      <c r="X13" s="719"/>
    </row>
    <row r="14" spans="1:24" ht="29.4" thickBot="1" x14ac:dyDescent="0.35">
      <c r="A14" s="719"/>
      <c r="B14" s="19" t="s">
        <v>63</v>
      </c>
      <c r="C14" s="20" t="s">
        <v>64</v>
      </c>
      <c r="D14" s="20" t="s">
        <v>65</v>
      </c>
      <c r="E14" s="20" t="s">
        <v>66</v>
      </c>
      <c r="F14" s="20" t="s">
        <v>67</v>
      </c>
      <c r="G14" s="719"/>
      <c r="H14" s="719"/>
      <c r="I14" s="719"/>
      <c r="J14" s="719"/>
      <c r="K14" s="719"/>
      <c r="L14" s="719"/>
      <c r="M14" s="719"/>
      <c r="N14" s="719"/>
      <c r="O14" s="719"/>
      <c r="P14" s="719"/>
      <c r="Q14" s="719"/>
      <c r="R14" s="719"/>
      <c r="S14" s="719"/>
      <c r="T14" s="719"/>
      <c r="U14" s="719"/>
      <c r="V14" s="719"/>
      <c r="W14" s="719"/>
      <c r="X14" s="719"/>
    </row>
    <row r="15" spans="1:24" ht="29.4" thickBot="1" x14ac:dyDescent="0.35">
      <c r="A15" s="719"/>
      <c r="B15" s="49">
        <v>1</v>
      </c>
      <c r="C15" s="48" t="s">
        <v>33</v>
      </c>
      <c r="D15" s="48" t="s">
        <v>90</v>
      </c>
      <c r="E15" s="48" t="s">
        <v>261</v>
      </c>
      <c r="F15" s="48" t="s">
        <v>68</v>
      </c>
      <c r="G15" s="719"/>
      <c r="H15" s="719"/>
      <c r="I15" s="719"/>
      <c r="J15" s="719"/>
      <c r="K15" s="719"/>
      <c r="L15" s="719"/>
      <c r="M15" s="719"/>
      <c r="N15" s="719"/>
      <c r="O15" s="719"/>
      <c r="P15" s="719"/>
      <c r="Q15" s="719"/>
      <c r="R15" s="719"/>
      <c r="S15" s="719"/>
      <c r="T15" s="719"/>
      <c r="U15" s="719"/>
      <c r="V15" s="719"/>
      <c r="W15" s="719"/>
      <c r="X15" s="719"/>
    </row>
    <row r="16" spans="1:24" ht="29.4" thickBot="1" x14ac:dyDescent="0.35">
      <c r="A16" s="719"/>
      <c r="B16" s="49">
        <v>2</v>
      </c>
      <c r="C16" s="48" t="s">
        <v>69</v>
      </c>
      <c r="D16" s="48" t="s">
        <v>181</v>
      </c>
      <c r="E16" s="48" t="s">
        <v>180</v>
      </c>
      <c r="F16" s="48" t="s">
        <v>70</v>
      </c>
      <c r="G16" s="719"/>
      <c r="H16" s="719"/>
      <c r="I16" s="719"/>
      <c r="J16" s="719"/>
      <c r="K16" s="719"/>
      <c r="L16" s="719"/>
      <c r="M16" s="719"/>
      <c r="N16" s="719"/>
      <c r="O16" s="719"/>
      <c r="P16" s="719"/>
      <c r="Q16" s="719"/>
      <c r="R16" s="719"/>
      <c r="S16" s="719"/>
      <c r="T16" s="719"/>
      <c r="U16" s="719"/>
      <c r="V16" s="719"/>
      <c r="W16" s="719"/>
      <c r="X16" s="719"/>
    </row>
    <row r="17" spans="1:24" ht="15" thickBot="1" x14ac:dyDescent="0.35">
      <c r="A17" s="719"/>
      <c r="B17" s="49">
        <v>3</v>
      </c>
      <c r="C17" s="48" t="s">
        <v>298</v>
      </c>
      <c r="D17" s="48" t="s">
        <v>299</v>
      </c>
      <c r="E17" s="48" t="s">
        <v>262</v>
      </c>
      <c r="F17" s="48" t="s">
        <v>72</v>
      </c>
      <c r="G17" s="719"/>
      <c r="H17" s="719"/>
      <c r="I17" s="719"/>
      <c r="J17" s="719"/>
      <c r="K17" s="719"/>
      <c r="L17" s="719"/>
      <c r="M17" s="719"/>
      <c r="N17" s="719"/>
      <c r="O17" s="719"/>
      <c r="P17" s="719"/>
      <c r="Q17" s="719"/>
      <c r="R17" s="719"/>
      <c r="S17" s="719"/>
      <c r="T17" s="719"/>
      <c r="U17" s="719"/>
      <c r="V17" s="719"/>
      <c r="W17" s="719"/>
      <c r="X17" s="719"/>
    </row>
    <row r="18" spans="1:24" ht="58.2" thickBot="1" x14ac:dyDescent="0.35">
      <c r="A18" s="719"/>
      <c r="B18" s="49">
        <v>4</v>
      </c>
      <c r="C18" s="48" t="s">
        <v>297</v>
      </c>
      <c r="D18" s="48" t="s">
        <v>278</v>
      </c>
      <c r="E18" s="48" t="s">
        <v>184</v>
      </c>
      <c r="F18" s="48" t="s">
        <v>72</v>
      </c>
      <c r="G18" s="719"/>
      <c r="H18" s="719"/>
      <c r="I18" s="719"/>
      <c r="J18" s="719"/>
      <c r="K18" s="719"/>
      <c r="L18" s="719"/>
      <c r="M18" s="719"/>
      <c r="N18" s="719"/>
      <c r="O18" s="719"/>
      <c r="P18" s="719"/>
      <c r="Q18" s="719"/>
      <c r="R18" s="719"/>
      <c r="S18" s="719"/>
      <c r="T18" s="719"/>
      <c r="U18" s="719"/>
      <c r="V18" s="719"/>
      <c r="W18" s="719"/>
      <c r="X18" s="719"/>
    </row>
    <row r="19" spans="1:24" ht="29.4" thickBot="1" x14ac:dyDescent="0.35">
      <c r="A19" s="719"/>
      <c r="B19" s="49">
        <v>5</v>
      </c>
      <c r="C19" s="48" t="s">
        <v>279</v>
      </c>
      <c r="D19" s="48" t="s">
        <v>280</v>
      </c>
      <c r="E19" s="48" t="s">
        <v>82</v>
      </c>
      <c r="F19" s="48" t="s">
        <v>72</v>
      </c>
      <c r="G19" s="719"/>
      <c r="H19" s="719"/>
      <c r="I19" s="719"/>
      <c r="J19" s="719"/>
      <c r="K19" s="719"/>
      <c r="L19" s="719"/>
      <c r="M19" s="719"/>
      <c r="N19" s="719"/>
      <c r="O19" s="719"/>
      <c r="P19" s="719"/>
      <c r="Q19" s="719"/>
      <c r="R19" s="719"/>
      <c r="S19" s="719"/>
      <c r="T19" s="719"/>
      <c r="U19" s="719"/>
      <c r="V19" s="719"/>
      <c r="W19" s="719"/>
      <c r="X19" s="719"/>
    </row>
    <row r="20" spans="1:24" ht="29.4" thickBot="1" x14ac:dyDescent="0.35">
      <c r="A20" s="719"/>
      <c r="B20" s="49">
        <v>6</v>
      </c>
      <c r="C20" s="48" t="s">
        <v>281</v>
      </c>
      <c r="D20" s="48" t="s">
        <v>282</v>
      </c>
      <c r="E20" s="48" t="s">
        <v>268</v>
      </c>
      <c r="F20" s="48" t="s">
        <v>72</v>
      </c>
      <c r="G20" s="719"/>
      <c r="H20" s="719"/>
      <c r="I20" s="719"/>
      <c r="J20" s="719"/>
      <c r="K20" s="719"/>
      <c r="L20" s="719"/>
      <c r="M20" s="719"/>
      <c r="N20" s="719"/>
      <c r="O20" s="719"/>
      <c r="P20" s="719"/>
      <c r="Q20" s="719"/>
      <c r="R20" s="719"/>
      <c r="S20" s="719"/>
      <c r="T20" s="719"/>
      <c r="U20" s="719"/>
      <c r="V20" s="719"/>
      <c r="W20" s="719"/>
      <c r="X20" s="719"/>
    </row>
    <row r="21" spans="1:24" ht="72.599999999999994" thickBot="1" x14ac:dyDescent="0.35">
      <c r="A21" s="719"/>
      <c r="B21" s="538">
        <v>7</v>
      </c>
      <c r="C21" s="537" t="s">
        <v>329</v>
      </c>
      <c r="D21" s="537" t="s">
        <v>330</v>
      </c>
      <c r="E21" s="537" t="s">
        <v>331</v>
      </c>
      <c r="F21" s="537" t="s">
        <v>91</v>
      </c>
      <c r="G21" s="719"/>
      <c r="H21" s="719"/>
      <c r="I21" s="719"/>
      <c r="J21" s="719"/>
      <c r="K21" s="719"/>
      <c r="L21" s="719"/>
      <c r="M21" s="719"/>
      <c r="N21" s="719"/>
      <c r="O21" s="719"/>
      <c r="P21" s="719"/>
      <c r="Q21" s="719"/>
      <c r="R21" s="719"/>
      <c r="S21" s="719"/>
      <c r="T21" s="719"/>
      <c r="U21" s="719"/>
      <c r="V21" s="719"/>
      <c r="W21" s="719"/>
      <c r="X21" s="719"/>
    </row>
    <row r="22" spans="1:24" x14ac:dyDescent="0.3">
      <c r="A22" s="719"/>
      <c r="B22" s="727"/>
      <c r="C22" s="728"/>
      <c r="D22" s="728"/>
      <c r="E22" s="728"/>
      <c r="F22" s="729"/>
      <c r="G22" s="719"/>
      <c r="H22" s="719"/>
      <c r="I22" s="719"/>
      <c r="J22" s="719"/>
      <c r="K22" s="719"/>
      <c r="L22" s="719"/>
      <c r="M22" s="719"/>
      <c r="N22" s="719"/>
      <c r="O22" s="719"/>
      <c r="P22" s="719"/>
      <c r="Q22" s="719"/>
      <c r="R22" s="719"/>
      <c r="S22" s="719"/>
      <c r="T22" s="719"/>
      <c r="U22" s="719"/>
      <c r="V22" s="719"/>
      <c r="W22" s="719"/>
      <c r="X22" s="719"/>
    </row>
    <row r="23" spans="1:24" ht="18" thickBot="1" x14ac:dyDescent="0.35">
      <c r="A23" s="719"/>
      <c r="B23" s="16" t="s">
        <v>224</v>
      </c>
      <c r="C23" s="6"/>
      <c r="D23" s="6"/>
      <c r="E23" s="6"/>
      <c r="F23" s="17"/>
      <c r="G23" s="719"/>
      <c r="H23" s="719"/>
      <c r="I23" s="719"/>
      <c r="J23" s="719"/>
      <c r="K23" s="719"/>
      <c r="L23" s="719"/>
      <c r="M23" s="719"/>
      <c r="N23" s="719"/>
      <c r="O23" s="719"/>
      <c r="P23" s="719"/>
      <c r="Q23" s="719"/>
      <c r="R23" s="719"/>
      <c r="S23" s="719"/>
      <c r="T23" s="719"/>
      <c r="U23" s="719"/>
      <c r="V23" s="719"/>
      <c r="W23" s="719"/>
      <c r="X23" s="719"/>
    </row>
    <row r="24" spans="1:24" ht="29.4" thickBot="1" x14ac:dyDescent="0.35">
      <c r="A24" s="719"/>
      <c r="B24" s="19" t="s">
        <v>63</v>
      </c>
      <c r="C24" s="20" t="s">
        <v>64</v>
      </c>
      <c r="D24" s="20" t="s">
        <v>65</v>
      </c>
      <c r="E24" s="20" t="s">
        <v>66</v>
      </c>
      <c r="F24" s="20" t="s">
        <v>67</v>
      </c>
      <c r="G24" s="719"/>
      <c r="H24" s="719"/>
      <c r="I24" s="719"/>
      <c r="J24" s="719"/>
      <c r="K24" s="719"/>
      <c r="L24" s="719"/>
      <c r="M24" s="719"/>
      <c r="N24" s="719"/>
      <c r="O24" s="719"/>
      <c r="P24" s="719"/>
      <c r="Q24" s="719"/>
      <c r="R24" s="719"/>
      <c r="S24" s="719"/>
      <c r="T24" s="719"/>
      <c r="U24" s="719"/>
      <c r="V24" s="719"/>
      <c r="W24" s="719"/>
      <c r="X24" s="719"/>
    </row>
    <row r="25" spans="1:24" ht="31.5" customHeight="1" thickBot="1" x14ac:dyDescent="0.35">
      <c r="A25" s="719"/>
      <c r="B25" s="42">
        <v>1</v>
      </c>
      <c r="C25" s="43" t="s">
        <v>73</v>
      </c>
      <c r="D25" s="48" t="s">
        <v>86</v>
      </c>
      <c r="E25" s="8" t="s">
        <v>263</v>
      </c>
      <c r="F25" s="43" t="s">
        <v>74</v>
      </c>
      <c r="G25" s="719"/>
      <c r="H25" s="719"/>
      <c r="I25" s="719"/>
      <c r="J25" s="719"/>
      <c r="K25" s="719"/>
      <c r="L25" s="719"/>
      <c r="M25" s="719"/>
      <c r="N25" s="719"/>
      <c r="O25" s="719"/>
      <c r="P25" s="719"/>
      <c r="Q25" s="719"/>
      <c r="R25" s="719"/>
      <c r="S25" s="719"/>
      <c r="T25" s="719"/>
      <c r="U25" s="719"/>
      <c r="V25" s="719"/>
      <c r="W25" s="719"/>
      <c r="X25" s="719"/>
    </row>
    <row r="26" spans="1:24" x14ac:dyDescent="0.3">
      <c r="A26" s="719"/>
      <c r="B26" s="737">
        <v>2</v>
      </c>
      <c r="C26" s="739" t="s">
        <v>6</v>
      </c>
      <c r="D26" s="44" t="s">
        <v>87</v>
      </c>
      <c r="E26" s="748" t="s">
        <v>264</v>
      </c>
      <c r="F26" s="737" t="s">
        <v>63</v>
      </c>
      <c r="G26" s="719"/>
      <c r="H26" s="719"/>
      <c r="I26" s="719"/>
      <c r="J26" s="719"/>
      <c r="K26" s="719"/>
      <c r="L26" s="719"/>
      <c r="M26" s="719"/>
      <c r="N26" s="719"/>
      <c r="O26" s="719"/>
      <c r="P26" s="719"/>
      <c r="Q26" s="719"/>
      <c r="R26" s="719"/>
      <c r="S26" s="719"/>
      <c r="T26" s="719"/>
      <c r="U26" s="719"/>
      <c r="V26" s="719"/>
      <c r="W26" s="719"/>
      <c r="X26" s="719"/>
    </row>
    <row r="27" spans="1:24" ht="27.6" x14ac:dyDescent="0.3">
      <c r="A27" s="719"/>
      <c r="B27" s="738"/>
      <c r="C27" s="740"/>
      <c r="D27" s="4" t="s">
        <v>88</v>
      </c>
      <c r="E27" s="749"/>
      <c r="F27" s="738"/>
      <c r="G27" s="719"/>
      <c r="H27" s="719"/>
      <c r="I27" s="719"/>
      <c r="J27" s="719"/>
      <c r="K27" s="719"/>
      <c r="L27" s="719"/>
      <c r="M27" s="719"/>
      <c r="N27" s="719"/>
      <c r="O27" s="719"/>
      <c r="P27" s="719"/>
      <c r="Q27" s="719"/>
      <c r="R27" s="719"/>
      <c r="S27" s="719"/>
      <c r="T27" s="719"/>
      <c r="U27" s="719"/>
      <c r="V27" s="719"/>
      <c r="W27" s="719"/>
      <c r="X27" s="719"/>
    </row>
    <row r="28" spans="1:24" ht="27.6" x14ac:dyDescent="0.3">
      <c r="A28" s="719"/>
      <c r="B28" s="738"/>
      <c r="C28" s="740"/>
      <c r="D28" s="4" t="s">
        <v>89</v>
      </c>
      <c r="E28" s="749"/>
      <c r="F28" s="738"/>
      <c r="G28" s="719"/>
      <c r="H28" s="719"/>
      <c r="I28" s="719"/>
      <c r="J28" s="719"/>
      <c r="K28" s="719"/>
      <c r="L28" s="719"/>
      <c r="M28" s="719"/>
      <c r="N28" s="719"/>
      <c r="O28" s="719"/>
      <c r="P28" s="719"/>
      <c r="Q28" s="719"/>
      <c r="R28" s="719"/>
      <c r="S28" s="719"/>
      <c r="T28" s="719"/>
      <c r="U28" s="719"/>
      <c r="V28" s="719"/>
      <c r="W28" s="719"/>
      <c r="X28" s="719"/>
    </row>
    <row r="29" spans="1:24" ht="42" thickBot="1" x14ac:dyDescent="0.35">
      <c r="A29" s="719"/>
      <c r="B29" s="738"/>
      <c r="C29" s="740"/>
      <c r="D29" s="5" t="s">
        <v>182</v>
      </c>
      <c r="E29" s="750"/>
      <c r="F29" s="751"/>
      <c r="G29" s="719"/>
      <c r="H29" s="719"/>
      <c r="I29" s="719"/>
      <c r="J29" s="719"/>
      <c r="K29" s="719"/>
      <c r="L29" s="719"/>
      <c r="M29" s="719"/>
      <c r="N29" s="719"/>
      <c r="O29" s="719"/>
      <c r="P29" s="719"/>
      <c r="Q29" s="719"/>
      <c r="R29" s="719"/>
      <c r="S29" s="719"/>
      <c r="T29" s="719"/>
      <c r="U29" s="719"/>
      <c r="V29" s="719"/>
      <c r="W29" s="719"/>
      <c r="X29" s="719"/>
    </row>
    <row r="30" spans="1:24" ht="29.4" customHeight="1" x14ac:dyDescent="0.3">
      <c r="A30" s="719"/>
      <c r="B30" s="715">
        <v>3</v>
      </c>
      <c r="C30" s="717" t="s">
        <v>75</v>
      </c>
      <c r="D30" s="7" t="s">
        <v>316</v>
      </c>
      <c r="E30" s="717" t="s">
        <v>265</v>
      </c>
      <c r="F30" s="717" t="s">
        <v>76</v>
      </c>
      <c r="G30" s="719"/>
      <c r="H30" s="719"/>
      <c r="I30" s="719"/>
      <c r="J30" s="719"/>
      <c r="K30" s="719"/>
      <c r="L30" s="719"/>
      <c r="M30" s="719"/>
      <c r="N30" s="719"/>
      <c r="O30" s="719"/>
      <c r="P30" s="719"/>
      <c r="Q30" s="719"/>
      <c r="R30" s="719"/>
      <c r="S30" s="719"/>
      <c r="T30" s="719"/>
      <c r="U30" s="719"/>
      <c r="V30" s="719"/>
      <c r="W30" s="719"/>
      <c r="X30" s="719"/>
    </row>
    <row r="31" spans="1:24" ht="43.8" thickBot="1" x14ac:dyDescent="0.35">
      <c r="A31" s="719"/>
      <c r="B31" s="716"/>
      <c r="C31" s="718"/>
      <c r="D31" s="28" t="s">
        <v>317</v>
      </c>
      <c r="E31" s="718"/>
      <c r="F31" s="718"/>
      <c r="G31" s="719"/>
      <c r="H31" s="719"/>
      <c r="I31" s="719"/>
      <c r="J31" s="719"/>
      <c r="K31" s="719"/>
      <c r="L31" s="719"/>
      <c r="M31" s="719"/>
      <c r="N31" s="719"/>
      <c r="O31" s="719"/>
      <c r="P31" s="719"/>
      <c r="Q31" s="719"/>
      <c r="R31" s="719"/>
      <c r="S31" s="719"/>
      <c r="T31" s="719"/>
      <c r="U31" s="719"/>
      <c r="V31" s="719"/>
      <c r="W31" s="719"/>
      <c r="X31" s="719"/>
    </row>
    <row r="32" spans="1:24" ht="29.4" thickBot="1" x14ac:dyDescent="0.35">
      <c r="A32" s="719"/>
      <c r="B32" s="42">
        <v>4</v>
      </c>
      <c r="C32" s="43" t="s">
        <v>289</v>
      </c>
      <c r="D32" s="7" t="s">
        <v>294</v>
      </c>
      <c r="E32" s="43" t="s">
        <v>290</v>
      </c>
      <c r="F32" s="43" t="s">
        <v>63</v>
      </c>
      <c r="G32" s="719"/>
      <c r="H32" s="719"/>
      <c r="I32" s="719"/>
      <c r="J32" s="719"/>
      <c r="K32" s="719"/>
      <c r="L32" s="719"/>
      <c r="M32" s="719"/>
      <c r="N32" s="719"/>
      <c r="O32" s="719"/>
      <c r="P32" s="719"/>
      <c r="Q32" s="719"/>
      <c r="R32" s="719"/>
      <c r="S32" s="719"/>
      <c r="T32" s="719"/>
      <c r="U32" s="719"/>
      <c r="V32" s="719"/>
      <c r="W32" s="719"/>
      <c r="X32" s="719"/>
    </row>
    <row r="33" spans="1:24" ht="28.8" x14ac:dyDescent="0.3">
      <c r="A33" s="719"/>
      <c r="B33" s="715">
        <v>5</v>
      </c>
      <c r="C33" s="717" t="s">
        <v>291</v>
      </c>
      <c r="D33" s="7" t="s">
        <v>295</v>
      </c>
      <c r="E33" s="717" t="s">
        <v>293</v>
      </c>
      <c r="F33" s="717" t="s">
        <v>72</v>
      </c>
      <c r="G33" s="719"/>
      <c r="H33" s="719"/>
      <c r="I33" s="719"/>
      <c r="J33" s="719"/>
      <c r="K33" s="719"/>
      <c r="L33" s="719"/>
      <c r="M33" s="719"/>
      <c r="N33" s="719"/>
      <c r="O33" s="719"/>
      <c r="P33" s="719"/>
      <c r="Q33" s="719"/>
      <c r="R33" s="719"/>
      <c r="S33" s="719"/>
      <c r="T33" s="719"/>
      <c r="U33" s="719"/>
      <c r="V33" s="719"/>
      <c r="W33" s="719"/>
      <c r="X33" s="719"/>
    </row>
    <row r="34" spans="1:24" ht="29.4" thickBot="1" x14ac:dyDescent="0.35">
      <c r="A34" s="719"/>
      <c r="B34" s="752"/>
      <c r="C34" s="753"/>
      <c r="D34" s="35" t="s">
        <v>292</v>
      </c>
      <c r="E34" s="753"/>
      <c r="F34" s="753"/>
      <c r="G34" s="719"/>
      <c r="H34" s="719"/>
      <c r="I34" s="719"/>
      <c r="J34" s="719"/>
      <c r="K34" s="719"/>
      <c r="L34" s="719"/>
      <c r="M34" s="719"/>
      <c r="N34" s="719"/>
      <c r="O34" s="719"/>
      <c r="P34" s="719"/>
      <c r="Q34" s="719"/>
      <c r="R34" s="719"/>
      <c r="S34" s="719"/>
      <c r="T34" s="719"/>
      <c r="U34" s="719"/>
      <c r="V34" s="719"/>
      <c r="W34" s="719"/>
      <c r="X34" s="719"/>
    </row>
    <row r="35" spans="1:24" x14ac:dyDescent="0.3">
      <c r="A35" s="719"/>
      <c r="B35" s="36"/>
      <c r="C35" s="37"/>
      <c r="D35" s="38"/>
      <c r="E35" s="37"/>
      <c r="F35" s="39"/>
      <c r="G35" s="719"/>
      <c r="H35" s="719"/>
      <c r="I35" s="719"/>
      <c r="J35" s="719"/>
      <c r="K35" s="719"/>
      <c r="L35" s="719"/>
      <c r="M35" s="719"/>
      <c r="N35" s="719"/>
      <c r="O35" s="719"/>
      <c r="P35" s="719"/>
      <c r="Q35" s="719"/>
      <c r="R35" s="719"/>
      <c r="S35" s="719"/>
      <c r="T35" s="719"/>
      <c r="U35" s="719"/>
      <c r="V35" s="719"/>
      <c r="W35" s="719"/>
      <c r="X35" s="719"/>
    </row>
    <row r="36" spans="1:24" ht="18" thickBot="1" x14ac:dyDescent="0.35">
      <c r="A36" s="719"/>
      <c r="B36" s="730" t="s">
        <v>225</v>
      </c>
      <c r="C36" s="731"/>
      <c r="D36" s="731"/>
      <c r="E36" s="731"/>
      <c r="F36" s="732"/>
      <c r="G36" s="719"/>
      <c r="H36" s="719"/>
      <c r="I36" s="719"/>
      <c r="J36" s="719"/>
      <c r="K36" s="719"/>
      <c r="L36" s="719"/>
      <c r="M36" s="719"/>
      <c r="N36" s="719"/>
      <c r="O36" s="719"/>
      <c r="P36" s="719"/>
      <c r="Q36" s="719"/>
      <c r="R36" s="719"/>
      <c r="S36" s="719"/>
      <c r="T36" s="719"/>
      <c r="U36" s="719"/>
      <c r="V36" s="719"/>
      <c r="W36" s="719"/>
      <c r="X36" s="719"/>
    </row>
    <row r="37" spans="1:24" ht="29.4" thickBot="1" x14ac:dyDescent="0.35">
      <c r="A37" s="719"/>
      <c r="B37" s="21" t="s">
        <v>63</v>
      </c>
      <c r="C37" s="22" t="s">
        <v>64</v>
      </c>
      <c r="D37" s="22" t="s">
        <v>65</v>
      </c>
      <c r="E37" s="22" t="s">
        <v>66</v>
      </c>
      <c r="F37" s="22" t="s">
        <v>67</v>
      </c>
      <c r="G37" s="719"/>
      <c r="H37" s="719"/>
      <c r="I37" s="719"/>
      <c r="J37" s="719"/>
      <c r="K37" s="719"/>
      <c r="L37" s="719"/>
      <c r="M37" s="719"/>
      <c r="N37" s="719"/>
      <c r="O37" s="719"/>
      <c r="P37" s="719"/>
      <c r="Q37" s="719"/>
      <c r="R37" s="719"/>
      <c r="S37" s="719"/>
      <c r="T37" s="719"/>
      <c r="U37" s="719"/>
      <c r="V37" s="719"/>
      <c r="W37" s="719"/>
      <c r="X37" s="719"/>
    </row>
    <row r="38" spans="1:24" ht="28.8" x14ac:dyDescent="0.3">
      <c r="A38" s="719"/>
      <c r="B38" s="737">
        <v>1</v>
      </c>
      <c r="C38" s="737" t="s">
        <v>60</v>
      </c>
      <c r="D38" s="47" t="s">
        <v>219</v>
      </c>
      <c r="E38" s="737" t="s">
        <v>266</v>
      </c>
      <c r="F38" s="737" t="s">
        <v>92</v>
      </c>
      <c r="G38" s="719"/>
      <c r="H38" s="719"/>
      <c r="I38" s="719"/>
      <c r="J38" s="719"/>
      <c r="K38" s="719"/>
      <c r="L38" s="719"/>
      <c r="M38" s="719"/>
      <c r="N38" s="719"/>
      <c r="O38" s="719"/>
      <c r="P38" s="719"/>
      <c r="Q38" s="719"/>
      <c r="R38" s="719"/>
      <c r="S38" s="719"/>
      <c r="T38" s="719"/>
      <c r="U38" s="719"/>
      <c r="V38" s="719"/>
      <c r="W38" s="719"/>
      <c r="X38" s="719"/>
    </row>
    <row r="39" spans="1:24" ht="27.6" x14ac:dyDescent="0.3">
      <c r="A39" s="719"/>
      <c r="B39" s="738"/>
      <c r="C39" s="738"/>
      <c r="D39" s="18" t="s">
        <v>220</v>
      </c>
      <c r="E39" s="738"/>
      <c r="F39" s="738"/>
      <c r="G39" s="719"/>
      <c r="H39" s="719"/>
      <c r="I39" s="719"/>
      <c r="J39" s="719"/>
      <c r="K39" s="719"/>
      <c r="L39" s="719"/>
      <c r="M39" s="719"/>
      <c r="N39" s="719"/>
      <c r="O39" s="719"/>
      <c r="P39" s="719"/>
      <c r="Q39" s="719"/>
      <c r="R39" s="719"/>
      <c r="S39" s="719"/>
      <c r="T39" s="719"/>
      <c r="U39" s="719"/>
      <c r="V39" s="719"/>
      <c r="W39" s="719"/>
      <c r="X39" s="719"/>
    </row>
    <row r="40" spans="1:24" ht="28.2" thickBot="1" x14ac:dyDescent="0.35">
      <c r="A40" s="719"/>
      <c r="B40" s="738"/>
      <c r="C40" s="738"/>
      <c r="D40" s="18" t="s">
        <v>221</v>
      </c>
      <c r="E40" s="738"/>
      <c r="F40" s="738"/>
      <c r="G40" s="719"/>
      <c r="H40" s="719"/>
      <c r="I40" s="719"/>
      <c r="J40" s="719"/>
      <c r="K40" s="719"/>
      <c r="L40" s="719"/>
      <c r="M40" s="719"/>
      <c r="N40" s="719"/>
      <c r="O40" s="719"/>
      <c r="P40" s="719"/>
      <c r="Q40" s="719"/>
      <c r="R40" s="719"/>
      <c r="S40" s="719"/>
      <c r="T40" s="719"/>
      <c r="U40" s="719"/>
      <c r="V40" s="719"/>
      <c r="W40" s="719"/>
      <c r="X40" s="719"/>
    </row>
    <row r="41" spans="1:24" ht="43.8" thickBot="1" x14ac:dyDescent="0.35">
      <c r="A41" s="719"/>
      <c r="B41" s="3">
        <v>2</v>
      </c>
      <c r="C41" s="2" t="s">
        <v>42</v>
      </c>
      <c r="D41" s="2" t="s">
        <v>222</v>
      </c>
      <c r="E41" s="2" t="s">
        <v>267</v>
      </c>
      <c r="F41" s="2" t="s">
        <v>92</v>
      </c>
      <c r="G41" s="719"/>
      <c r="H41" s="719"/>
      <c r="I41" s="719"/>
      <c r="J41" s="719"/>
      <c r="K41" s="719"/>
      <c r="L41" s="719"/>
      <c r="M41" s="719"/>
      <c r="N41" s="719"/>
      <c r="O41" s="719"/>
      <c r="P41" s="719"/>
      <c r="Q41" s="719"/>
      <c r="R41" s="719"/>
      <c r="S41" s="719"/>
      <c r="T41" s="719"/>
      <c r="U41" s="719"/>
      <c r="V41" s="719"/>
      <c r="W41" s="719"/>
      <c r="X41" s="719"/>
    </row>
    <row r="42" spans="1:24" x14ac:dyDescent="0.3">
      <c r="A42" s="719"/>
      <c r="B42" s="727"/>
      <c r="C42" s="728"/>
      <c r="D42" s="728"/>
      <c r="E42" s="728"/>
      <c r="F42" s="729"/>
      <c r="G42" s="719"/>
      <c r="H42" s="719"/>
      <c r="I42" s="719"/>
      <c r="J42" s="719"/>
      <c r="K42" s="719"/>
      <c r="L42" s="719"/>
      <c r="M42" s="719"/>
      <c r="N42" s="719"/>
      <c r="O42" s="719"/>
      <c r="P42" s="719"/>
      <c r="Q42" s="719"/>
      <c r="R42" s="719"/>
      <c r="S42" s="719"/>
      <c r="T42" s="719"/>
      <c r="U42" s="719"/>
      <c r="V42" s="719"/>
      <c r="W42" s="719"/>
      <c r="X42" s="719"/>
    </row>
    <row r="43" spans="1:24" ht="18" thickBot="1" x14ac:dyDescent="0.35">
      <c r="A43" s="719"/>
      <c r="B43" s="730" t="s">
        <v>226</v>
      </c>
      <c r="C43" s="731"/>
      <c r="D43" s="731"/>
      <c r="E43" s="731"/>
      <c r="F43" s="732"/>
      <c r="G43" s="719"/>
      <c r="H43" s="719"/>
      <c r="I43" s="719"/>
      <c r="J43" s="719"/>
      <c r="K43" s="719"/>
      <c r="L43" s="719"/>
      <c r="M43" s="719"/>
      <c r="N43" s="719"/>
      <c r="O43" s="719"/>
      <c r="P43" s="719"/>
      <c r="Q43" s="719"/>
      <c r="R43" s="719"/>
      <c r="S43" s="719"/>
      <c r="T43" s="719"/>
      <c r="U43" s="719"/>
      <c r="V43" s="719"/>
      <c r="W43" s="719"/>
      <c r="X43" s="719"/>
    </row>
    <row r="44" spans="1:24" ht="29.4" thickBot="1" x14ac:dyDescent="0.35">
      <c r="A44" s="719"/>
      <c r="B44" s="19" t="s">
        <v>63</v>
      </c>
      <c r="C44" s="20" t="s">
        <v>64</v>
      </c>
      <c r="D44" s="20" t="s">
        <v>65</v>
      </c>
      <c r="E44" s="20" t="s">
        <v>66</v>
      </c>
      <c r="F44" s="20" t="s">
        <v>67</v>
      </c>
      <c r="G44" s="719"/>
      <c r="H44" s="719"/>
      <c r="I44" s="719"/>
      <c r="J44" s="719"/>
      <c r="K44" s="719"/>
      <c r="L44" s="719"/>
      <c r="M44" s="719"/>
      <c r="N44" s="719"/>
      <c r="O44" s="719"/>
      <c r="P44" s="719"/>
      <c r="Q44" s="719"/>
      <c r="R44" s="719"/>
      <c r="S44" s="719"/>
      <c r="T44" s="719"/>
      <c r="U44" s="719"/>
      <c r="V44" s="719"/>
      <c r="W44" s="719"/>
      <c r="X44" s="719"/>
    </row>
    <row r="45" spans="1:24" ht="30.75" customHeight="1" x14ac:dyDescent="0.3">
      <c r="A45" s="719"/>
      <c r="B45" s="715">
        <v>1</v>
      </c>
      <c r="C45" s="717" t="s">
        <v>192</v>
      </c>
      <c r="D45" s="44" t="s">
        <v>186</v>
      </c>
      <c r="E45" s="44" t="s">
        <v>262</v>
      </c>
      <c r="F45" s="44" t="s">
        <v>185</v>
      </c>
      <c r="G45" s="719"/>
      <c r="H45" s="719"/>
      <c r="I45" s="719"/>
      <c r="J45" s="719"/>
      <c r="K45" s="719"/>
      <c r="L45" s="719"/>
      <c r="M45" s="719"/>
      <c r="N45" s="719"/>
      <c r="O45" s="719"/>
      <c r="P45" s="719"/>
      <c r="Q45" s="719"/>
      <c r="R45" s="719"/>
      <c r="S45" s="719"/>
      <c r="T45" s="719"/>
      <c r="U45" s="719"/>
      <c r="V45" s="719"/>
      <c r="W45" s="719"/>
      <c r="X45" s="719"/>
    </row>
    <row r="46" spans="1:24" ht="28.2" thickBot="1" x14ac:dyDescent="0.35">
      <c r="A46" s="719"/>
      <c r="B46" s="716"/>
      <c r="C46" s="718"/>
      <c r="D46" s="9" t="s">
        <v>187</v>
      </c>
      <c r="E46" s="49" t="s">
        <v>184</v>
      </c>
      <c r="F46" s="49" t="s">
        <v>91</v>
      </c>
      <c r="G46" s="719"/>
      <c r="H46" s="719"/>
      <c r="I46" s="719"/>
      <c r="J46" s="719"/>
      <c r="K46" s="719"/>
      <c r="L46" s="719"/>
      <c r="M46" s="719"/>
      <c r="N46" s="719"/>
      <c r="O46" s="719"/>
      <c r="P46" s="719"/>
      <c r="Q46" s="719"/>
      <c r="R46" s="719"/>
      <c r="S46" s="719"/>
      <c r="T46" s="719"/>
      <c r="U46" s="719"/>
      <c r="V46" s="719"/>
      <c r="W46" s="719"/>
      <c r="X46" s="719"/>
    </row>
    <row r="47" spans="1:24" ht="15" thickBot="1" x14ac:dyDescent="0.35">
      <c r="A47" s="719"/>
      <c r="B47" s="49">
        <v>2</v>
      </c>
      <c r="C47" s="48" t="s">
        <v>188</v>
      </c>
      <c r="D47" s="48" t="s">
        <v>189</v>
      </c>
      <c r="E47" s="48" t="s">
        <v>71</v>
      </c>
      <c r="F47" s="48" t="s">
        <v>190</v>
      </c>
      <c r="G47" s="719"/>
      <c r="H47" s="719"/>
      <c r="I47" s="719"/>
      <c r="J47" s="719"/>
      <c r="K47" s="719"/>
      <c r="L47" s="719"/>
      <c r="M47" s="719"/>
      <c r="N47" s="719"/>
      <c r="O47" s="719"/>
      <c r="P47" s="719"/>
      <c r="Q47" s="719"/>
      <c r="R47" s="719"/>
      <c r="S47" s="719"/>
      <c r="T47" s="719"/>
      <c r="U47" s="719"/>
      <c r="V47" s="719"/>
      <c r="W47" s="719"/>
      <c r="X47" s="719"/>
    </row>
    <row r="48" spans="1:24" ht="48.75" customHeight="1" x14ac:dyDescent="0.3">
      <c r="A48" s="719"/>
      <c r="B48" s="737">
        <v>3</v>
      </c>
      <c r="C48" s="737" t="s">
        <v>191</v>
      </c>
      <c r="D48" s="44" t="s">
        <v>193</v>
      </c>
      <c r="E48" s="44" t="s">
        <v>82</v>
      </c>
      <c r="F48" s="44" t="s">
        <v>185</v>
      </c>
      <c r="G48" s="719"/>
      <c r="H48" s="719"/>
      <c r="I48" s="719"/>
      <c r="J48" s="719"/>
      <c r="K48" s="719"/>
      <c r="L48" s="719"/>
      <c r="M48" s="719"/>
      <c r="N48" s="719"/>
      <c r="O48" s="719"/>
      <c r="P48" s="719"/>
      <c r="Q48" s="719"/>
      <c r="R48" s="719"/>
      <c r="S48" s="719"/>
      <c r="T48" s="719"/>
      <c r="U48" s="719"/>
      <c r="V48" s="719"/>
      <c r="W48" s="719"/>
      <c r="X48" s="719"/>
    </row>
    <row r="49" spans="1:24" ht="29.4" thickBot="1" x14ac:dyDescent="0.35">
      <c r="A49" s="719"/>
      <c r="B49" s="738"/>
      <c r="C49" s="738"/>
      <c r="D49" s="47" t="s">
        <v>194</v>
      </c>
      <c r="E49" s="45" t="s">
        <v>268</v>
      </c>
      <c r="F49" s="45" t="s">
        <v>91</v>
      </c>
      <c r="G49" s="719"/>
      <c r="H49" s="719"/>
      <c r="I49" s="719"/>
      <c r="J49" s="719"/>
      <c r="K49" s="719"/>
      <c r="L49" s="719"/>
      <c r="M49" s="719"/>
      <c r="N49" s="719"/>
      <c r="O49" s="719"/>
      <c r="P49" s="719"/>
      <c r="Q49" s="719"/>
      <c r="R49" s="719"/>
      <c r="S49" s="719"/>
      <c r="T49" s="719"/>
      <c r="U49" s="719"/>
      <c r="V49" s="719"/>
      <c r="W49" s="719"/>
      <c r="X49" s="719"/>
    </row>
    <row r="50" spans="1:24" x14ac:dyDescent="0.3">
      <c r="A50" s="719"/>
      <c r="B50" s="7"/>
      <c r="C50" s="10"/>
      <c r="D50" s="10"/>
      <c r="E50" s="10"/>
      <c r="F50" s="46"/>
      <c r="G50" s="719"/>
      <c r="H50" s="719"/>
      <c r="I50" s="719"/>
      <c r="J50" s="719"/>
      <c r="K50" s="719"/>
      <c r="L50" s="719"/>
      <c r="M50" s="719"/>
      <c r="N50" s="719"/>
      <c r="O50" s="719"/>
      <c r="P50" s="719"/>
      <c r="Q50" s="719"/>
      <c r="R50" s="719"/>
      <c r="S50" s="719"/>
      <c r="T50" s="719"/>
      <c r="U50" s="719"/>
      <c r="V50" s="719"/>
      <c r="W50" s="719"/>
      <c r="X50" s="719"/>
    </row>
    <row r="51" spans="1:24" ht="18" thickBot="1" x14ac:dyDescent="0.35">
      <c r="A51" s="719"/>
      <c r="B51" s="730" t="s">
        <v>227</v>
      </c>
      <c r="C51" s="731"/>
      <c r="D51" s="731"/>
      <c r="E51" s="731"/>
      <c r="F51" s="732"/>
      <c r="G51" s="719"/>
      <c r="H51" s="719"/>
      <c r="I51" s="719"/>
      <c r="J51" s="719"/>
      <c r="K51" s="719"/>
      <c r="L51" s="719"/>
      <c r="M51" s="719"/>
      <c r="N51" s="719"/>
      <c r="O51" s="719"/>
      <c r="P51" s="719"/>
      <c r="Q51" s="719"/>
      <c r="R51" s="719"/>
      <c r="S51" s="719"/>
      <c r="T51" s="719"/>
      <c r="U51" s="719"/>
      <c r="V51" s="719"/>
      <c r="W51" s="719"/>
      <c r="X51" s="719"/>
    </row>
    <row r="52" spans="1:24" ht="29.4" thickBot="1" x14ac:dyDescent="0.35">
      <c r="A52" s="719"/>
      <c r="B52" s="21" t="s">
        <v>63</v>
      </c>
      <c r="C52" s="22" t="s">
        <v>64</v>
      </c>
      <c r="D52" s="22" t="s">
        <v>65</v>
      </c>
      <c r="E52" s="22" t="s">
        <v>66</v>
      </c>
      <c r="F52" s="22" t="s">
        <v>67</v>
      </c>
      <c r="G52" s="719"/>
      <c r="H52" s="719"/>
      <c r="I52" s="719"/>
      <c r="J52" s="719"/>
      <c r="K52" s="719"/>
      <c r="L52" s="719"/>
      <c r="M52" s="719"/>
      <c r="N52" s="719"/>
      <c r="O52" s="719"/>
      <c r="P52" s="719"/>
      <c r="Q52" s="719"/>
      <c r="R52" s="719"/>
      <c r="S52" s="719"/>
      <c r="T52" s="719"/>
      <c r="U52" s="719"/>
      <c r="V52" s="719"/>
      <c r="W52" s="719"/>
      <c r="X52" s="719"/>
    </row>
    <row r="53" spans="1:24" ht="72" x14ac:dyDescent="0.3">
      <c r="A53" s="719"/>
      <c r="B53" s="715">
        <v>1</v>
      </c>
      <c r="C53" s="717" t="s">
        <v>197</v>
      </c>
      <c r="D53" s="44" t="s">
        <v>277</v>
      </c>
      <c r="E53" s="717" t="s">
        <v>269</v>
      </c>
      <c r="F53" s="717" t="s">
        <v>196</v>
      </c>
      <c r="G53" s="719"/>
      <c r="H53" s="719"/>
      <c r="I53" s="719"/>
      <c r="J53" s="719"/>
      <c r="K53" s="719"/>
      <c r="L53" s="719"/>
      <c r="M53" s="719"/>
      <c r="N53" s="719"/>
      <c r="O53" s="719"/>
      <c r="P53" s="719"/>
      <c r="Q53" s="719"/>
      <c r="R53" s="719"/>
      <c r="S53" s="719"/>
      <c r="T53" s="719"/>
      <c r="U53" s="719"/>
      <c r="V53" s="719"/>
      <c r="W53" s="719"/>
      <c r="X53" s="719"/>
    </row>
    <row r="54" spans="1:24" ht="42" thickBot="1" x14ac:dyDescent="0.35">
      <c r="A54" s="719"/>
      <c r="B54" s="716"/>
      <c r="C54" s="718"/>
      <c r="D54" s="1" t="s">
        <v>195</v>
      </c>
      <c r="E54" s="718"/>
      <c r="F54" s="718"/>
      <c r="G54" s="719"/>
      <c r="H54" s="719"/>
      <c r="I54" s="719"/>
      <c r="J54" s="719"/>
      <c r="K54" s="719"/>
      <c r="L54" s="719"/>
      <c r="M54" s="719"/>
      <c r="N54" s="719"/>
      <c r="O54" s="719"/>
      <c r="P54" s="719"/>
      <c r="Q54" s="719"/>
      <c r="R54" s="719"/>
      <c r="S54" s="719"/>
      <c r="T54" s="719"/>
      <c r="U54" s="719"/>
      <c r="V54" s="719"/>
      <c r="W54" s="719"/>
      <c r="X54" s="719"/>
    </row>
    <row r="55" spans="1:24" x14ac:dyDescent="0.3">
      <c r="A55" s="50"/>
      <c r="B55" s="715">
        <v>2</v>
      </c>
      <c r="C55" s="717" t="s">
        <v>139</v>
      </c>
      <c r="D55" s="44" t="s">
        <v>240</v>
      </c>
      <c r="E55" s="717" t="s">
        <v>242</v>
      </c>
      <c r="F55" s="717" t="s">
        <v>196</v>
      </c>
      <c r="G55" s="50"/>
      <c r="H55" s="50"/>
      <c r="I55" s="50"/>
      <c r="J55" s="50"/>
      <c r="K55" s="50"/>
      <c r="L55" s="50"/>
      <c r="M55" s="50"/>
      <c r="N55" s="50"/>
      <c r="O55" s="50"/>
      <c r="P55" s="50"/>
      <c r="Q55" s="50"/>
      <c r="R55" s="50"/>
      <c r="S55" s="50"/>
      <c r="T55" s="50"/>
      <c r="U55" s="50"/>
      <c r="V55" s="50"/>
      <c r="W55" s="50"/>
      <c r="X55" s="50"/>
    </row>
    <row r="56" spans="1:24" ht="28.2" thickBot="1" x14ac:dyDescent="0.35">
      <c r="A56" s="50"/>
      <c r="B56" s="716"/>
      <c r="C56" s="718"/>
      <c r="D56" s="1" t="s">
        <v>241</v>
      </c>
      <c r="E56" s="718"/>
      <c r="F56" s="718"/>
      <c r="G56" s="50"/>
      <c r="H56" s="50"/>
      <c r="I56" s="50"/>
      <c r="J56" s="50"/>
      <c r="K56" s="50"/>
      <c r="L56" s="50"/>
      <c r="M56" s="50"/>
      <c r="N56" s="50"/>
      <c r="O56" s="50"/>
      <c r="P56" s="50"/>
      <c r="Q56" s="50"/>
      <c r="R56" s="50"/>
      <c r="S56" s="50"/>
      <c r="T56" s="50"/>
      <c r="U56" s="50"/>
      <c r="V56" s="50"/>
      <c r="W56" s="50"/>
      <c r="X56" s="50"/>
    </row>
    <row r="57" spans="1:24" x14ac:dyDescent="0.3">
      <c r="B57" s="727"/>
      <c r="C57" s="728"/>
      <c r="D57" s="728"/>
      <c r="E57" s="728"/>
      <c r="F57" s="729"/>
    </row>
    <row r="58" spans="1:24" ht="18" thickBot="1" x14ac:dyDescent="0.35">
      <c r="B58" s="730" t="s">
        <v>228</v>
      </c>
      <c r="C58" s="731"/>
      <c r="D58" s="731"/>
      <c r="E58" s="731"/>
      <c r="F58" s="732"/>
    </row>
    <row r="59" spans="1:24" ht="29.4" thickBot="1" x14ac:dyDescent="0.35">
      <c r="B59" s="19" t="s">
        <v>63</v>
      </c>
      <c r="C59" s="20" t="s">
        <v>64</v>
      </c>
      <c r="D59" s="20" t="s">
        <v>65</v>
      </c>
      <c r="E59" s="20" t="s">
        <v>66</v>
      </c>
      <c r="F59" s="20" t="s">
        <v>67</v>
      </c>
    </row>
    <row r="60" spans="1:24" ht="28.8" x14ac:dyDescent="0.3">
      <c r="B60" s="715">
        <v>1</v>
      </c>
      <c r="C60" s="717" t="s">
        <v>200</v>
      </c>
      <c r="D60" s="44" t="s">
        <v>243</v>
      </c>
      <c r="E60" s="717" t="s">
        <v>244</v>
      </c>
      <c r="F60" s="717" t="s">
        <v>92</v>
      </c>
    </row>
    <row r="61" spans="1:24" ht="28.2" thickBot="1" x14ac:dyDescent="0.35">
      <c r="B61" s="716"/>
      <c r="C61" s="718"/>
      <c r="D61" s="11" t="s">
        <v>201</v>
      </c>
      <c r="E61" s="718"/>
      <c r="F61" s="718"/>
    </row>
    <row r="62" spans="1:24" x14ac:dyDescent="0.3">
      <c r="B62" s="715">
        <v>2</v>
      </c>
      <c r="C62" s="739" t="s">
        <v>77</v>
      </c>
      <c r="D62" s="12" t="s">
        <v>203</v>
      </c>
      <c r="E62" s="717" t="s">
        <v>246</v>
      </c>
      <c r="F62" s="717" t="s">
        <v>205</v>
      </c>
    </row>
    <row r="63" spans="1:24" ht="55.2" x14ac:dyDescent="0.3">
      <c r="B63" s="752"/>
      <c r="C63" s="740"/>
      <c r="D63" s="14" t="s">
        <v>245</v>
      </c>
      <c r="E63" s="753"/>
      <c r="F63" s="753"/>
    </row>
    <row r="64" spans="1:24" ht="55.8" thickBot="1" x14ac:dyDescent="0.35">
      <c r="B64" s="716"/>
      <c r="C64" s="754"/>
      <c r="D64" s="13" t="s">
        <v>204</v>
      </c>
      <c r="E64" s="718"/>
      <c r="F64" s="718"/>
    </row>
    <row r="65" spans="2:6" ht="29.4" thickBot="1" x14ac:dyDescent="0.35">
      <c r="B65" s="49">
        <v>3</v>
      </c>
      <c r="C65" s="48" t="s">
        <v>78</v>
      </c>
      <c r="D65" s="48" t="s">
        <v>202</v>
      </c>
      <c r="E65" s="48" t="s">
        <v>247</v>
      </c>
      <c r="F65" s="48" t="s">
        <v>79</v>
      </c>
    </row>
    <row r="66" spans="2:6" ht="58.2" thickBot="1" x14ac:dyDescent="0.35">
      <c r="B66" s="44">
        <v>3</v>
      </c>
      <c r="C66" s="44" t="s">
        <v>80</v>
      </c>
      <c r="D66" s="47" t="s">
        <v>84</v>
      </c>
      <c r="E66" s="44" t="s">
        <v>248</v>
      </c>
      <c r="F66" s="44" t="s">
        <v>81</v>
      </c>
    </row>
    <row r="67" spans="2:6" ht="53.4" customHeight="1" thickBot="1" x14ac:dyDescent="0.35">
      <c r="B67" s="3">
        <v>4</v>
      </c>
      <c r="C67" s="2" t="s">
        <v>118</v>
      </c>
      <c r="D67" s="2" t="s">
        <v>250</v>
      </c>
      <c r="E67" s="2" t="s">
        <v>249</v>
      </c>
      <c r="F67" s="2" t="s">
        <v>92</v>
      </c>
    </row>
    <row r="68" spans="2:6" ht="63.6" customHeight="1" thickBot="1" x14ac:dyDescent="0.35">
      <c r="B68" s="49">
        <v>5</v>
      </c>
      <c r="C68" s="48" t="s">
        <v>252</v>
      </c>
      <c r="D68" s="2" t="s">
        <v>253</v>
      </c>
      <c r="E68" s="2" t="s">
        <v>255</v>
      </c>
      <c r="F68" s="48" t="s">
        <v>92</v>
      </c>
    </row>
    <row r="69" spans="2:6" ht="29.4" thickBot="1" x14ac:dyDescent="0.35">
      <c r="B69" s="49">
        <v>6</v>
      </c>
      <c r="C69" s="48" t="s">
        <v>33</v>
      </c>
      <c r="D69" s="47" t="s">
        <v>85</v>
      </c>
      <c r="E69" s="2" t="s">
        <v>254</v>
      </c>
      <c r="F69" s="48" t="s">
        <v>68</v>
      </c>
    </row>
    <row r="70" spans="2:6" x14ac:dyDescent="0.3">
      <c r="B70" s="715">
        <v>7</v>
      </c>
      <c r="C70" s="739" t="s">
        <v>206</v>
      </c>
      <c r="D70" s="44" t="s">
        <v>207</v>
      </c>
      <c r="E70" s="717" t="s">
        <v>256</v>
      </c>
      <c r="F70" s="717" t="s">
        <v>205</v>
      </c>
    </row>
    <row r="71" spans="2:6" ht="43.8" thickBot="1" x14ac:dyDescent="0.35">
      <c r="B71" s="752"/>
      <c r="C71" s="740"/>
      <c r="D71" s="15" t="s">
        <v>208</v>
      </c>
      <c r="E71" s="718"/>
      <c r="F71" s="718"/>
    </row>
    <row r="72" spans="2:6" x14ac:dyDescent="0.3">
      <c r="B72" s="742"/>
      <c r="C72" s="743"/>
      <c r="D72" s="743"/>
      <c r="E72" s="743"/>
      <c r="F72" s="744"/>
    </row>
    <row r="73" spans="2:6" ht="18" thickBot="1" x14ac:dyDescent="0.35">
      <c r="B73" s="730" t="s">
        <v>257</v>
      </c>
      <c r="C73" s="731"/>
      <c r="D73" s="731"/>
      <c r="E73" s="731"/>
      <c r="F73" s="732"/>
    </row>
    <row r="74" spans="2:6" ht="29.4" thickBot="1" x14ac:dyDescent="0.35">
      <c r="B74" s="19" t="s">
        <v>63</v>
      </c>
      <c r="C74" s="20" t="s">
        <v>64</v>
      </c>
      <c r="D74" s="20" t="s">
        <v>65</v>
      </c>
      <c r="E74" s="20" t="s">
        <v>66</v>
      </c>
      <c r="F74" s="20" t="s">
        <v>67</v>
      </c>
    </row>
    <row r="75" spans="2:6" ht="56.4" customHeight="1" thickBot="1" x14ac:dyDescent="0.35">
      <c r="B75" s="42">
        <v>1</v>
      </c>
      <c r="C75" s="43" t="s">
        <v>326</v>
      </c>
      <c r="D75" s="46" t="s">
        <v>323</v>
      </c>
      <c r="E75" s="44" t="s">
        <v>270</v>
      </c>
      <c r="F75" s="44" t="s">
        <v>72</v>
      </c>
    </row>
    <row r="76" spans="2:6" ht="29.4" thickBot="1" x14ac:dyDescent="0.35">
      <c r="B76" s="3">
        <v>2</v>
      </c>
      <c r="C76" s="3" t="s">
        <v>83</v>
      </c>
      <c r="D76" s="3" t="s">
        <v>229</v>
      </c>
      <c r="E76" s="3" t="s">
        <v>271</v>
      </c>
      <c r="F76" s="3" t="s">
        <v>72</v>
      </c>
    </row>
    <row r="77" spans="2:6" x14ac:dyDescent="0.3">
      <c r="B77" s="741"/>
      <c r="C77" s="741"/>
      <c r="D77" s="741"/>
      <c r="E77" s="741"/>
      <c r="F77" s="741"/>
    </row>
  </sheetData>
  <sheetProtection algorithmName="SHA-512" hashValue="8HoCti32MDNjZiGEXaNmskTTUOPOuofFRRT+jztq9FHVBxhHobjt1djMvFpeFIPdPiFxFQMbF223BHkyN3nx/g==" saltValue="THPKvVPGBSqfg+kV1iUKJA==" spinCount="100000" sheet="1" objects="1" scenarios="1"/>
  <mergeCells count="78">
    <mergeCell ref="B62:B64"/>
    <mergeCell ref="C62:C64"/>
    <mergeCell ref="E62:E64"/>
    <mergeCell ref="F62:F64"/>
    <mergeCell ref="B70:B71"/>
    <mergeCell ref="C70:C71"/>
    <mergeCell ref="E70:E71"/>
    <mergeCell ref="F70:F71"/>
    <mergeCell ref="B51:F51"/>
    <mergeCell ref="B53:B54"/>
    <mergeCell ref="C53:C54"/>
    <mergeCell ref="E53:E54"/>
    <mergeCell ref="F53:F54"/>
    <mergeCell ref="B48:B49"/>
    <mergeCell ref="C48:C49"/>
    <mergeCell ref="B42:F42"/>
    <mergeCell ref="B43:F43"/>
    <mergeCell ref="B45:B46"/>
    <mergeCell ref="C45:C46"/>
    <mergeCell ref="E26:E29"/>
    <mergeCell ref="F26:F29"/>
    <mergeCell ref="B38:B40"/>
    <mergeCell ref="C38:C40"/>
    <mergeCell ref="E38:E40"/>
    <mergeCell ref="B33:B34"/>
    <mergeCell ref="C33:C34"/>
    <mergeCell ref="E33:E34"/>
    <mergeCell ref="F33:F34"/>
    <mergeCell ref="B77:F77"/>
    <mergeCell ref="B72:F72"/>
    <mergeCell ref="B73:F73"/>
    <mergeCell ref="L1:L54"/>
    <mergeCell ref="B4:F4"/>
    <mergeCell ref="J1:J54"/>
    <mergeCell ref="K1:K54"/>
    <mergeCell ref="B57:F57"/>
    <mergeCell ref="B58:F58"/>
    <mergeCell ref="G1:G54"/>
    <mergeCell ref="H1:H54"/>
    <mergeCell ref="I1:I54"/>
    <mergeCell ref="E30:E31"/>
    <mergeCell ref="F30:F31"/>
    <mergeCell ref="B60:B61"/>
    <mergeCell ref="C60:C61"/>
    <mergeCell ref="A1:A7"/>
    <mergeCell ref="B6:F6"/>
    <mergeCell ref="B9:F9"/>
    <mergeCell ref="B12:F12"/>
    <mergeCell ref="B7:F7"/>
    <mergeCell ref="A8:A54"/>
    <mergeCell ref="B22:F22"/>
    <mergeCell ref="B36:F36"/>
    <mergeCell ref="B13:F13"/>
    <mergeCell ref="B1:F2"/>
    <mergeCell ref="B8:F8"/>
    <mergeCell ref="F38:F40"/>
    <mergeCell ref="C30:C31"/>
    <mergeCell ref="B30:B31"/>
    <mergeCell ref="B26:B29"/>
    <mergeCell ref="C26:C29"/>
    <mergeCell ref="X1:X54"/>
    <mergeCell ref="M1:M54"/>
    <mergeCell ref="N1:N54"/>
    <mergeCell ref="O1:O54"/>
    <mergeCell ref="P1:P54"/>
    <mergeCell ref="Q1:Q54"/>
    <mergeCell ref="R1:R54"/>
    <mergeCell ref="S1:S54"/>
    <mergeCell ref="T1:T54"/>
    <mergeCell ref="U1:U54"/>
    <mergeCell ref="V1:V54"/>
    <mergeCell ref="W1:W54"/>
    <mergeCell ref="B55:B56"/>
    <mergeCell ref="C55:C56"/>
    <mergeCell ref="E55:E56"/>
    <mergeCell ref="F55:F56"/>
    <mergeCell ref="E60:E61"/>
    <mergeCell ref="F60:F61"/>
  </mergeCells>
  <phoneticPr fontId="18" type="noConversion"/>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79998168889431442"/>
  </sheetPr>
  <dimension ref="A1:L23"/>
  <sheetViews>
    <sheetView showGridLines="0" zoomScale="90" zoomScaleNormal="90" workbookViewId="0">
      <selection activeCell="C13" sqref="C13:C15"/>
    </sheetView>
  </sheetViews>
  <sheetFormatPr defaultColWidth="11.44140625" defaultRowHeight="14.4" x14ac:dyDescent="0.3"/>
  <cols>
    <col min="1" max="1" width="5.6640625" style="53" customWidth="1"/>
    <col min="2" max="2" width="48.88671875" style="53" bestFit="1" customWidth="1"/>
    <col min="3" max="3" width="14.33203125" style="53" bestFit="1" customWidth="1"/>
    <col min="4" max="4" width="16.109375" style="53" customWidth="1"/>
    <col min="5" max="5" width="23.109375" style="53" customWidth="1"/>
    <col min="6" max="16384" width="11.44140625" style="53"/>
  </cols>
  <sheetData>
    <row r="1" spans="1:12" ht="24.6" customHeight="1" thickBot="1" x14ac:dyDescent="0.35">
      <c r="A1" s="755" t="s">
        <v>232</v>
      </c>
      <c r="B1" s="756"/>
    </row>
    <row r="2" spans="1:12" ht="9.9" customHeight="1" x14ac:dyDescent="0.3"/>
    <row r="3" spans="1:12" ht="14.4" customHeight="1" x14ac:dyDescent="0.3">
      <c r="A3" s="54">
        <v>1</v>
      </c>
      <c r="B3" s="55" t="s">
        <v>35</v>
      </c>
      <c r="C3" s="602"/>
    </row>
    <row r="4" spans="1:12" ht="4.95" customHeight="1" x14ac:dyDescent="0.3">
      <c r="A4" s="56"/>
      <c r="B4" s="57"/>
      <c r="C4" s="58"/>
    </row>
    <row r="5" spans="1:12" ht="14.4" customHeight="1" x14ac:dyDescent="0.3">
      <c r="A5" s="54">
        <v>2</v>
      </c>
      <c r="B5" s="57" t="s">
        <v>12</v>
      </c>
      <c r="C5" s="603"/>
    </row>
    <row r="6" spans="1:12" ht="4.95" customHeight="1" x14ac:dyDescent="0.3">
      <c r="A6" s="56"/>
      <c r="B6" s="57"/>
      <c r="C6" s="58"/>
    </row>
    <row r="7" spans="1:12" ht="14.4" customHeight="1" x14ac:dyDescent="0.3">
      <c r="A7" s="54">
        <v>3</v>
      </c>
      <c r="B7" s="59" t="s">
        <v>296</v>
      </c>
      <c r="C7" s="604"/>
      <c r="D7" s="757"/>
      <c r="E7" s="757"/>
      <c r="F7" s="757"/>
      <c r="G7" s="757"/>
      <c r="H7" s="757"/>
      <c r="I7" s="757"/>
      <c r="J7" s="757"/>
      <c r="K7" s="757"/>
      <c r="L7" s="757"/>
    </row>
    <row r="8" spans="1:12" ht="4.95" customHeight="1" x14ac:dyDescent="0.3">
      <c r="A8" s="56"/>
      <c r="B8" s="57"/>
      <c r="C8" s="58"/>
    </row>
    <row r="9" spans="1:12" ht="14.4" customHeight="1" x14ac:dyDescent="0.3">
      <c r="A9" s="54">
        <v>4</v>
      </c>
      <c r="B9" s="59" t="s">
        <v>273</v>
      </c>
      <c r="C9" s="604"/>
      <c r="D9" s="757"/>
      <c r="E9" s="757"/>
      <c r="F9" s="757"/>
      <c r="G9" s="757"/>
      <c r="H9" s="757"/>
      <c r="I9" s="757"/>
      <c r="J9" s="757"/>
      <c r="K9" s="757"/>
      <c r="L9" s="757"/>
    </row>
    <row r="10" spans="1:12" ht="4.95" customHeight="1" x14ac:dyDescent="0.3">
      <c r="A10" s="56"/>
      <c r="B10" s="57"/>
      <c r="C10" s="58"/>
    </row>
    <row r="11" spans="1:12" ht="14.4" customHeight="1" x14ac:dyDescent="0.3">
      <c r="A11" s="56"/>
      <c r="B11" s="59" t="s">
        <v>274</v>
      </c>
      <c r="C11" s="60">
        <f>1-C9</f>
        <v>1</v>
      </c>
      <c r="D11" s="757"/>
      <c r="E11" s="757"/>
      <c r="F11" s="757"/>
      <c r="G11" s="757"/>
      <c r="H11" s="757"/>
      <c r="I11" s="757"/>
      <c r="J11" s="757"/>
      <c r="K11" s="757"/>
      <c r="L11" s="757"/>
    </row>
    <row r="12" spans="1:12" ht="4.95" customHeight="1" x14ac:dyDescent="0.3">
      <c r="A12" s="56"/>
      <c r="B12" s="57"/>
      <c r="C12" s="58"/>
    </row>
    <row r="13" spans="1:12" ht="14.4" customHeight="1" x14ac:dyDescent="0.3">
      <c r="A13" s="54">
        <v>5</v>
      </c>
      <c r="B13" s="59" t="s">
        <v>313</v>
      </c>
      <c r="C13" s="605"/>
      <c r="D13" s="757"/>
      <c r="E13" s="757"/>
      <c r="F13" s="757"/>
      <c r="G13" s="757"/>
      <c r="H13" s="757"/>
      <c r="I13" s="757"/>
      <c r="J13" s="757"/>
      <c r="K13" s="757"/>
      <c r="L13" s="757"/>
    </row>
    <row r="14" spans="1:12" ht="4.95" customHeight="1" x14ac:dyDescent="0.3">
      <c r="A14" s="56"/>
      <c r="B14" s="57"/>
      <c r="C14" s="58"/>
    </row>
    <row r="15" spans="1:12" ht="14.4" customHeight="1" x14ac:dyDescent="0.3">
      <c r="A15" s="54">
        <v>6</v>
      </c>
      <c r="B15" s="59" t="s">
        <v>275</v>
      </c>
      <c r="C15" s="605"/>
      <c r="D15" s="757"/>
      <c r="E15" s="757"/>
      <c r="F15" s="757"/>
      <c r="G15" s="757"/>
      <c r="H15" s="757"/>
      <c r="I15" s="757"/>
      <c r="J15" s="757"/>
      <c r="K15" s="757"/>
      <c r="L15" s="757"/>
    </row>
    <row r="16" spans="1:12" ht="4.95" customHeight="1" x14ac:dyDescent="0.3">
      <c r="A16" s="56"/>
      <c r="B16" s="57"/>
      <c r="C16" s="58"/>
    </row>
    <row r="17" spans="1:12" ht="14.4" customHeight="1" x14ac:dyDescent="0.3">
      <c r="A17" s="56"/>
      <c r="B17" s="61" t="s">
        <v>276</v>
      </c>
      <c r="C17" s="62">
        <f>C9*C13+C11*C15</f>
        <v>0</v>
      </c>
      <c r="D17" s="757"/>
      <c r="E17" s="757"/>
      <c r="F17" s="757"/>
      <c r="G17" s="757"/>
      <c r="H17" s="757"/>
      <c r="I17" s="757"/>
      <c r="J17" s="757"/>
      <c r="K17" s="757"/>
      <c r="L17" s="757"/>
    </row>
    <row r="18" spans="1:12" ht="9.9" customHeight="1" x14ac:dyDescent="0.3">
      <c r="A18" s="63"/>
    </row>
    <row r="19" spans="1:12" ht="16.2" customHeight="1" x14ac:dyDescent="0.3">
      <c r="A19" s="54">
        <v>7</v>
      </c>
      <c r="B19" s="64" t="s">
        <v>209</v>
      </c>
      <c r="C19" s="65">
        <v>8</v>
      </c>
      <c r="E19" s="757"/>
      <c r="F19" s="757"/>
      <c r="G19" s="757"/>
      <c r="H19" s="757"/>
    </row>
    <row r="20" spans="1:12" x14ac:dyDescent="0.3">
      <c r="E20" s="757"/>
      <c r="F20" s="757"/>
      <c r="G20" s="757"/>
      <c r="H20" s="757"/>
    </row>
    <row r="21" spans="1:12" x14ac:dyDescent="0.3">
      <c r="E21" s="757"/>
      <c r="F21" s="757"/>
      <c r="G21" s="757"/>
      <c r="H21" s="757"/>
    </row>
    <row r="22" spans="1:12" x14ac:dyDescent="0.3">
      <c r="E22" s="757"/>
      <c r="F22" s="757"/>
      <c r="G22" s="757"/>
      <c r="H22" s="757"/>
    </row>
    <row r="23" spans="1:12" x14ac:dyDescent="0.3">
      <c r="E23" s="757"/>
      <c r="F23" s="757"/>
      <c r="G23" s="757"/>
      <c r="H23" s="757"/>
    </row>
  </sheetData>
  <sheetProtection algorithmName="SHA-512" hashValue="opYCmqB3mQXBy6T5BQXPcRyjs+sukCwELguWVens48q8tjlDJwSAa9crTMGdZ4A+gC5d69Le58LeiAI0vVYJuw==" saltValue="YVdTi6UQItwr7cqzUQmJLw==" spinCount="100000" sheet="1" objects="1" scenarios="1"/>
  <mergeCells count="8">
    <mergeCell ref="A1:B1"/>
    <mergeCell ref="D17:L17"/>
    <mergeCell ref="E19:H23"/>
    <mergeCell ref="D11:L11"/>
    <mergeCell ref="D13:L13"/>
    <mergeCell ref="D15:L15"/>
    <mergeCell ref="D9:L9"/>
    <mergeCell ref="D7:L7"/>
  </mergeCells>
  <conditionalFormatting sqref="C5 C8">
    <cfRule type="beginsWith" dxfId="247" priority="19" operator="beginsWith" text="OK">
      <formula>LEFT(C5,LEN("OK"))="OK"</formula>
    </cfRule>
    <cfRule type="containsText" dxfId="246" priority="20" operator="containsText" text="NOK">
      <formula>NOT(ISERROR(SEARCH("NOK",C5)))</formula>
    </cfRule>
  </conditionalFormatting>
  <conditionalFormatting sqref="C15">
    <cfRule type="beginsWith" dxfId="245" priority="7" operator="beginsWith" text="OK">
      <formula>LEFT(C15,LEN("OK"))="OK"</formula>
    </cfRule>
    <cfRule type="containsText" dxfId="244" priority="8" operator="containsText" text="NOK">
      <formula>NOT(ISERROR(SEARCH("NOK",C15)))</formula>
    </cfRule>
  </conditionalFormatting>
  <conditionalFormatting sqref="C13">
    <cfRule type="beginsWith" dxfId="243" priority="9" operator="beginsWith" text="OK">
      <formula>LEFT(C13,LEN("OK"))="OK"</formula>
    </cfRule>
    <cfRule type="containsText" dxfId="242" priority="10" operator="containsText" text="NOK">
      <formula>NOT(ISERROR(SEARCH("NOK",C13)))</formula>
    </cfRule>
  </conditionalFormatting>
  <conditionalFormatting sqref="C9">
    <cfRule type="beginsWith" dxfId="241" priority="5" operator="beginsWith" text="OK">
      <formula>LEFT(C9,LEN("OK"))="OK"</formula>
    </cfRule>
    <cfRule type="containsText" dxfId="240" priority="6" operator="containsText" text="NOK">
      <formula>NOT(ISERROR(SEARCH("NOK",C9)))</formula>
    </cfRule>
  </conditionalFormatting>
  <conditionalFormatting sqref="C6">
    <cfRule type="beginsWith" dxfId="239" priority="3" operator="beginsWith" text="OK">
      <formula>LEFT(C6,LEN("OK"))="OK"</formula>
    </cfRule>
    <cfRule type="containsText" dxfId="238" priority="4" operator="containsText" text="NOK">
      <formula>NOT(ISERROR(SEARCH("NOK",C6)))</formula>
    </cfRule>
  </conditionalFormatting>
  <conditionalFormatting sqref="C7">
    <cfRule type="beginsWith" dxfId="237" priority="1" operator="beginsWith" text="OK">
      <formula>LEFT(C7,LEN("OK"))="OK"</formula>
    </cfRule>
    <cfRule type="containsText" dxfId="236" priority="2" operator="containsText" text="NOK">
      <formula>NOT(ISERROR(SEARCH("NOK",C7)))</formula>
    </cfRule>
  </conditionalFormatting>
  <dataValidations count="1">
    <dataValidation type="list" allowBlank="1" showInputMessage="1" showErrorMessage="1" sqref="C3:C4 C10 C8 C12 C14 C16 C6" xr:uid="{7BCA148A-6282-41A3-A77E-1EF9680B4C7F}">
      <formula1>Financ_Y</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5" tint="0.79998168889431442"/>
  </sheetPr>
  <dimension ref="A1:AH53"/>
  <sheetViews>
    <sheetView showGridLines="0" topLeftCell="A4" zoomScale="90" zoomScaleNormal="90" workbookViewId="0">
      <selection activeCell="D42" sqref="D42:J47"/>
    </sheetView>
  </sheetViews>
  <sheetFormatPr defaultColWidth="11.44140625" defaultRowHeight="14.4" x14ac:dyDescent="0.3"/>
  <cols>
    <col min="1" max="1" width="5.6640625" style="53" customWidth="1"/>
    <col min="2" max="2" width="45.44140625" style="53" bestFit="1" customWidth="1"/>
    <col min="3" max="3" width="1" style="53" customWidth="1"/>
    <col min="4" max="4" width="15.109375" style="53" customWidth="1"/>
    <col min="5" max="5" width="4.44140625" style="53" customWidth="1"/>
    <col min="6" max="6" width="15.109375" style="53" customWidth="1"/>
    <col min="7" max="7" width="1.33203125" style="53" customWidth="1"/>
    <col min="8" max="8" width="16.44140625" style="53" customWidth="1"/>
    <col min="9" max="9" width="1.33203125" style="53" customWidth="1"/>
    <col min="10" max="10" width="16.44140625" style="53" customWidth="1"/>
    <col min="11" max="11" width="4.44140625" style="53" customWidth="1"/>
    <col min="12" max="12" width="16.44140625" style="53" customWidth="1"/>
    <col min="13" max="13" width="1.33203125" style="53" customWidth="1"/>
    <col min="14" max="14" width="17.33203125" style="53" customWidth="1"/>
    <col min="15" max="15" width="1.109375" style="53" customWidth="1"/>
    <col min="16" max="16" width="17.44140625" style="53" customWidth="1"/>
    <col min="17" max="17" width="1.5546875" style="53" customWidth="1"/>
    <col min="18" max="18" width="17.33203125" style="53" customWidth="1"/>
    <col min="19" max="19" width="1.109375" style="53" customWidth="1"/>
    <col min="20" max="20" width="14.5546875" style="53" customWidth="1"/>
    <col min="21" max="21" width="1.109375" style="53" customWidth="1"/>
    <col min="22" max="22" width="17.33203125" style="53" customWidth="1"/>
    <col min="23" max="23" width="1.109375" style="53" customWidth="1"/>
    <col min="24" max="24" width="16" style="53" customWidth="1"/>
    <col min="25" max="25" width="1.109375" style="53" customWidth="1"/>
    <col min="26" max="26" width="15.109375" style="53" customWidth="1"/>
    <col min="27" max="27" width="1.109375" style="53" customWidth="1"/>
    <col min="28" max="28" width="15.109375" style="53" customWidth="1"/>
    <col min="29" max="29" width="1.109375" style="53" customWidth="1"/>
    <col min="30" max="30" width="14.88671875" style="53" customWidth="1"/>
    <col min="31" max="31" width="0.88671875" style="53" customWidth="1"/>
    <col min="32" max="32" width="14.6640625" style="53" customWidth="1"/>
    <col min="33" max="33" width="0.88671875" style="53" customWidth="1"/>
    <col min="34" max="34" width="16.5546875" style="53" customWidth="1"/>
    <col min="35" max="35" width="2" style="53" customWidth="1"/>
    <col min="36" max="36" width="14.6640625" style="53" customWidth="1"/>
    <col min="37" max="37" width="1.109375" style="53" customWidth="1"/>
    <col min="38" max="38" width="16" style="53" customWidth="1"/>
    <col min="39" max="39" width="1.33203125" style="53" customWidth="1"/>
    <col min="40" max="40" width="15.33203125" style="53" customWidth="1"/>
    <col min="41" max="41" width="1.109375" style="53" customWidth="1"/>
    <col min="42" max="42" width="15.44140625" style="53" customWidth="1"/>
    <col min="43" max="16384" width="11.44140625" style="53"/>
  </cols>
  <sheetData>
    <row r="1" spans="1:16" ht="22.2" customHeight="1" thickBot="1" x14ac:dyDescent="0.35">
      <c r="A1" s="755" t="s">
        <v>231</v>
      </c>
      <c r="B1" s="756"/>
      <c r="C1" s="66"/>
    </row>
    <row r="2" spans="1:16" ht="9.9" customHeight="1" x14ac:dyDescent="0.3"/>
    <row r="3" spans="1:16" x14ac:dyDescent="0.3">
      <c r="B3" s="67" t="str">
        <f>Insert_Finance!B3</f>
        <v xml:space="preserve">Financial year </v>
      </c>
      <c r="C3" s="68"/>
      <c r="D3" s="69">
        <f>Insert_Finance!C3</f>
        <v>0</v>
      </c>
      <c r="E3" s="70"/>
      <c r="K3" s="70"/>
    </row>
    <row r="4" spans="1:16" x14ac:dyDescent="0.3">
      <c r="B4" s="67" t="str">
        <f>Insert_Finance!B5</f>
        <v>Financial year (end date)</v>
      </c>
      <c r="C4" s="68"/>
      <c r="D4" s="71">
        <f>Insert_Finance!C5</f>
        <v>0</v>
      </c>
      <c r="E4" s="72"/>
      <c r="K4" s="72"/>
    </row>
    <row r="5" spans="1:16" ht="9.9" customHeight="1" x14ac:dyDescent="0.3">
      <c r="A5" s="63"/>
    </row>
    <row r="6" spans="1:16" ht="57.6" customHeight="1" x14ac:dyDescent="0.3">
      <c r="A6" s="63"/>
      <c r="B6" s="73"/>
      <c r="C6" s="74"/>
      <c r="D6" s="540" t="s">
        <v>6</v>
      </c>
      <c r="E6" s="75"/>
      <c r="F6" s="541" t="s">
        <v>307</v>
      </c>
      <c r="G6" s="76"/>
      <c r="H6" s="541" t="s">
        <v>308</v>
      </c>
      <c r="I6" s="77"/>
      <c r="J6" s="541" t="s">
        <v>173</v>
      </c>
      <c r="K6" s="78"/>
      <c r="L6" s="542" t="s">
        <v>309</v>
      </c>
      <c r="M6" s="79"/>
      <c r="N6" s="543" t="s">
        <v>310</v>
      </c>
      <c r="O6" s="80"/>
      <c r="P6" s="544" t="s">
        <v>174</v>
      </c>
    </row>
    <row r="7" spans="1:16" x14ac:dyDescent="0.3">
      <c r="B7" s="81" t="s">
        <v>5</v>
      </c>
      <c r="C7" s="82"/>
      <c r="D7" s="765">
        <f>$D$3</f>
        <v>0</v>
      </c>
      <c r="E7" s="766"/>
      <c r="F7" s="766"/>
      <c r="G7" s="766"/>
      <c r="H7" s="766"/>
      <c r="I7" s="766"/>
      <c r="J7" s="766"/>
      <c r="K7" s="766"/>
      <c r="L7" s="767"/>
      <c r="M7" s="767"/>
      <c r="N7" s="767"/>
      <c r="O7" s="767"/>
      <c r="P7" s="768"/>
    </row>
    <row r="8" spans="1:16" ht="14.4" customHeight="1" x14ac:dyDescent="0.3">
      <c r="A8" s="764" t="s">
        <v>61</v>
      </c>
      <c r="B8" s="606"/>
      <c r="C8" s="83"/>
      <c r="D8" s="608"/>
      <c r="E8" s="84" t="s">
        <v>234</v>
      </c>
      <c r="F8" s="606"/>
      <c r="G8" s="85"/>
      <c r="H8" s="610"/>
      <c r="I8" s="86"/>
      <c r="J8" s="87">
        <f>SUM(F8:H8)</f>
        <v>0</v>
      </c>
      <c r="K8" s="84" t="s">
        <v>235</v>
      </c>
      <c r="L8" s="88">
        <f>$F8*365.25*$D8</f>
        <v>0</v>
      </c>
      <c r="M8" s="89"/>
      <c r="N8" s="90">
        <f>$H8*365.25*$D8</f>
        <v>0</v>
      </c>
      <c r="O8" s="91"/>
      <c r="P8" s="92">
        <f>$J8*365.25*D8</f>
        <v>0</v>
      </c>
    </row>
    <row r="9" spans="1:16" ht="5.4" customHeight="1" x14ac:dyDescent="0.3">
      <c r="A9" s="764"/>
      <c r="B9" s="93"/>
      <c r="C9" s="94"/>
      <c r="D9" s="95"/>
      <c r="E9" s="96"/>
      <c r="F9" s="93"/>
      <c r="G9" s="97"/>
      <c r="H9" s="97"/>
      <c r="I9" s="98"/>
      <c r="J9" s="99"/>
      <c r="K9" s="96"/>
      <c r="L9" s="100"/>
      <c r="M9" s="96"/>
      <c r="N9" s="101"/>
      <c r="O9" s="101"/>
      <c r="P9" s="102"/>
    </row>
    <row r="10" spans="1:16" ht="14.4" customHeight="1" x14ac:dyDescent="0.3">
      <c r="A10" s="764"/>
      <c r="B10" s="607"/>
      <c r="C10" s="94"/>
      <c r="D10" s="609"/>
      <c r="E10" s="96" t="s">
        <v>234</v>
      </c>
      <c r="F10" s="607"/>
      <c r="G10" s="97"/>
      <c r="H10" s="611"/>
      <c r="I10" s="98"/>
      <c r="J10" s="103">
        <f t="shared" ref="J10:J18" si="0">SUM(F10:H10)</f>
        <v>0</v>
      </c>
      <c r="K10" s="96" t="s">
        <v>235</v>
      </c>
      <c r="L10" s="104">
        <f>$F10*365.25*$D10</f>
        <v>0</v>
      </c>
      <c r="M10" s="105"/>
      <c r="N10" s="106">
        <f>$H10*365.25*$D10</f>
        <v>0</v>
      </c>
      <c r="O10" s="101"/>
      <c r="P10" s="107">
        <f>$J10*365.25*D10</f>
        <v>0</v>
      </c>
    </row>
    <row r="11" spans="1:16" ht="5.4" customHeight="1" x14ac:dyDescent="0.3">
      <c r="A11" s="764"/>
      <c r="B11" s="93"/>
      <c r="C11" s="94"/>
      <c r="D11" s="95"/>
      <c r="E11" s="96"/>
      <c r="F11" s="93"/>
      <c r="G11" s="97"/>
      <c r="H11" s="97"/>
      <c r="I11" s="98"/>
      <c r="J11" s="99"/>
      <c r="K11" s="96"/>
      <c r="L11" s="100"/>
      <c r="M11" s="96"/>
      <c r="N11" s="101"/>
      <c r="O11" s="101"/>
      <c r="P11" s="102"/>
    </row>
    <row r="12" spans="1:16" ht="14.4" customHeight="1" x14ac:dyDescent="0.3">
      <c r="A12" s="764"/>
      <c r="B12" s="607"/>
      <c r="C12" s="94"/>
      <c r="D12" s="609"/>
      <c r="E12" s="96" t="s">
        <v>234</v>
      </c>
      <c r="F12" s="607"/>
      <c r="G12" s="97"/>
      <c r="H12" s="611"/>
      <c r="I12" s="98"/>
      <c r="J12" s="103">
        <f t="shared" si="0"/>
        <v>0</v>
      </c>
      <c r="K12" s="96" t="s">
        <v>235</v>
      </c>
      <c r="L12" s="104">
        <f>$F12*365.25*$D12</f>
        <v>0</v>
      </c>
      <c r="M12" s="105"/>
      <c r="N12" s="106">
        <f>$H12*365.25*$D12</f>
        <v>0</v>
      </c>
      <c r="O12" s="101"/>
      <c r="P12" s="107">
        <f>$J12*365.25*D12</f>
        <v>0</v>
      </c>
    </row>
    <row r="13" spans="1:16" ht="5.4" customHeight="1" x14ac:dyDescent="0.3">
      <c r="A13" s="764"/>
      <c r="B13" s="93"/>
      <c r="C13" s="94"/>
      <c r="D13" s="95"/>
      <c r="E13" s="96"/>
      <c r="F13" s="93"/>
      <c r="G13" s="97"/>
      <c r="H13" s="97"/>
      <c r="I13" s="98"/>
      <c r="J13" s="99"/>
      <c r="K13" s="96"/>
      <c r="L13" s="100"/>
      <c r="M13" s="96"/>
      <c r="N13" s="101"/>
      <c r="O13" s="101"/>
      <c r="P13" s="102"/>
    </row>
    <row r="14" spans="1:16" ht="14.4" customHeight="1" x14ac:dyDescent="0.3">
      <c r="A14" s="764"/>
      <c r="B14" s="607"/>
      <c r="C14" s="94"/>
      <c r="D14" s="609"/>
      <c r="E14" s="96" t="s">
        <v>234</v>
      </c>
      <c r="F14" s="607"/>
      <c r="G14" s="97"/>
      <c r="H14" s="611"/>
      <c r="I14" s="98"/>
      <c r="J14" s="103">
        <f t="shared" si="0"/>
        <v>0</v>
      </c>
      <c r="K14" s="96" t="s">
        <v>235</v>
      </c>
      <c r="L14" s="104">
        <f>$F14*365.25*$D14</f>
        <v>0</v>
      </c>
      <c r="M14" s="105"/>
      <c r="N14" s="106">
        <f>$H14*365.25*$D14</f>
        <v>0</v>
      </c>
      <c r="O14" s="101"/>
      <c r="P14" s="107">
        <f>$J14*365.25*D14</f>
        <v>0</v>
      </c>
    </row>
    <row r="15" spans="1:16" ht="5.4" customHeight="1" x14ac:dyDescent="0.3">
      <c r="A15" s="764"/>
      <c r="B15" s="93"/>
      <c r="C15" s="94"/>
      <c r="D15" s="95"/>
      <c r="E15" s="96"/>
      <c r="F15" s="93"/>
      <c r="G15" s="97"/>
      <c r="H15" s="97"/>
      <c r="I15" s="98"/>
      <c r="J15" s="99"/>
      <c r="K15" s="96"/>
      <c r="L15" s="100"/>
      <c r="M15" s="96"/>
      <c r="N15" s="101"/>
      <c r="O15" s="101"/>
      <c r="P15" s="102"/>
    </row>
    <row r="16" spans="1:16" ht="14.4" customHeight="1" x14ac:dyDescent="0.3">
      <c r="A16" s="764"/>
      <c r="B16" s="607"/>
      <c r="C16" s="94"/>
      <c r="D16" s="609"/>
      <c r="E16" s="96" t="s">
        <v>234</v>
      </c>
      <c r="F16" s="607"/>
      <c r="G16" s="97"/>
      <c r="H16" s="611"/>
      <c r="I16" s="98"/>
      <c r="J16" s="103">
        <f t="shared" si="0"/>
        <v>0</v>
      </c>
      <c r="K16" s="96" t="s">
        <v>235</v>
      </c>
      <c r="L16" s="104">
        <f>$F16*365.25*$D16</f>
        <v>0</v>
      </c>
      <c r="M16" s="105"/>
      <c r="N16" s="106">
        <f>$H16*365.25*$D16</f>
        <v>0</v>
      </c>
      <c r="O16" s="101"/>
      <c r="P16" s="107">
        <f>$J16*365.25*D16</f>
        <v>0</v>
      </c>
    </row>
    <row r="17" spans="1:18" ht="5.4" customHeight="1" x14ac:dyDescent="0.3">
      <c r="A17" s="764"/>
      <c r="B17" s="93"/>
      <c r="C17" s="94"/>
      <c r="D17" s="95"/>
      <c r="E17" s="96"/>
      <c r="F17" s="93"/>
      <c r="G17" s="97"/>
      <c r="H17" s="97"/>
      <c r="I17" s="98"/>
      <c r="J17" s="99"/>
      <c r="K17" s="96"/>
      <c r="L17" s="100"/>
      <c r="M17" s="96"/>
      <c r="N17" s="101"/>
      <c r="O17" s="101"/>
      <c r="P17" s="102"/>
    </row>
    <row r="18" spans="1:18" ht="14.4" customHeight="1" x14ac:dyDescent="0.3">
      <c r="A18" s="764"/>
      <c r="B18" s="607"/>
      <c r="C18" s="94"/>
      <c r="D18" s="609"/>
      <c r="E18" s="96" t="s">
        <v>234</v>
      </c>
      <c r="F18" s="607"/>
      <c r="G18" s="97"/>
      <c r="H18" s="611"/>
      <c r="I18" s="98"/>
      <c r="J18" s="103">
        <f t="shared" si="0"/>
        <v>0</v>
      </c>
      <c r="K18" s="96" t="s">
        <v>235</v>
      </c>
      <c r="L18" s="104">
        <f>$F18*365.25*$D18</f>
        <v>0</v>
      </c>
      <c r="M18" s="105"/>
      <c r="N18" s="106">
        <f>$H18*365.25*$D18</f>
        <v>0</v>
      </c>
      <c r="O18" s="101"/>
      <c r="P18" s="107">
        <f>$J18*365.25*D18</f>
        <v>0</v>
      </c>
    </row>
    <row r="19" spans="1:18" ht="16.2" x14ac:dyDescent="0.3">
      <c r="A19" s="63"/>
      <c r="B19" s="108" t="s">
        <v>41</v>
      </c>
      <c r="C19" s="109"/>
      <c r="D19" s="110">
        <f>SUM(D8:D18)</f>
        <v>0</v>
      </c>
      <c r="E19" s="111"/>
      <c r="F19" s="112"/>
      <c r="G19" s="112"/>
      <c r="H19" s="112"/>
      <c r="I19" s="112"/>
      <c r="J19" s="113"/>
      <c r="K19" s="111"/>
      <c r="L19" s="114">
        <f>SUM(L8:L18)</f>
        <v>0</v>
      </c>
      <c r="M19" s="115"/>
      <c r="N19" s="116">
        <f>SUM(N8:N18)</f>
        <v>0</v>
      </c>
      <c r="O19" s="117"/>
      <c r="P19" s="118">
        <f>SUM(P8:P18)</f>
        <v>0</v>
      </c>
    </row>
    <row r="20" spans="1:18" ht="16.2" hidden="1" x14ac:dyDescent="0.3">
      <c r="A20" s="63"/>
    </row>
    <row r="21" spans="1:18" ht="16.2" hidden="1" x14ac:dyDescent="0.3">
      <c r="A21" s="54">
        <v>6</v>
      </c>
      <c r="B21" s="119" t="s">
        <v>45</v>
      </c>
      <c r="C21" s="119"/>
      <c r="D21" s="119"/>
      <c r="E21" s="120"/>
      <c r="F21" s="120">
        <v>25</v>
      </c>
      <c r="G21" s="121"/>
      <c r="I21" s="121"/>
      <c r="K21" s="120"/>
    </row>
    <row r="22" spans="1:18" hidden="1" x14ac:dyDescent="0.3">
      <c r="B22" s="119" t="s">
        <v>56</v>
      </c>
      <c r="C22" s="119"/>
      <c r="D22" s="119"/>
      <c r="E22" s="120"/>
      <c r="F22" s="120"/>
      <c r="G22" s="121"/>
      <c r="H22" s="122"/>
      <c r="I22" s="121"/>
      <c r="J22" s="122"/>
      <c r="K22" s="120"/>
      <c r="L22" s="122"/>
      <c r="M22" s="122"/>
      <c r="N22" s="122"/>
      <c r="O22" s="122"/>
    </row>
    <row r="23" spans="1:18" ht="9.9" customHeight="1" x14ac:dyDescent="0.3"/>
    <row r="25" spans="1:18" ht="14.4" customHeight="1" x14ac:dyDescent="0.3">
      <c r="A25" s="123"/>
      <c r="C25" s="124"/>
      <c r="D25" s="758" t="s">
        <v>287</v>
      </c>
      <c r="E25" s="759"/>
      <c r="F25" s="759"/>
      <c r="G25" s="759"/>
      <c r="H25" s="759"/>
      <c r="I25" s="759"/>
      <c r="J25" s="760"/>
      <c r="K25" s="124"/>
      <c r="L25" s="758" t="s">
        <v>288</v>
      </c>
      <c r="M25" s="759"/>
      <c r="N25" s="759"/>
      <c r="O25" s="759"/>
      <c r="P25" s="759"/>
      <c r="Q25" s="759"/>
      <c r="R25" s="760"/>
    </row>
    <row r="26" spans="1:18" ht="14.4" customHeight="1" x14ac:dyDescent="0.3">
      <c r="A26" s="539"/>
      <c r="B26" s="125" t="s">
        <v>5</v>
      </c>
      <c r="C26" s="126"/>
      <c r="D26" s="127" t="e">
        <f>D41</f>
        <v>#N/A</v>
      </c>
      <c r="E26" s="128"/>
      <c r="F26" s="128" t="e">
        <f>F41</f>
        <v>#N/A</v>
      </c>
      <c r="G26" s="128">
        <f>G41</f>
        <v>0</v>
      </c>
      <c r="H26" s="128" t="e">
        <f>H41</f>
        <v>#N/A</v>
      </c>
      <c r="I26" s="128">
        <f>I41</f>
        <v>0</v>
      </c>
      <c r="J26" s="129" t="e">
        <f>J41</f>
        <v>#N/A</v>
      </c>
      <c r="K26" s="126"/>
      <c r="L26" s="127" t="e">
        <f>L41</f>
        <v>#N/A</v>
      </c>
      <c r="M26" s="128"/>
      <c r="N26" s="128" t="e">
        <f>N41</f>
        <v>#N/A</v>
      </c>
      <c r="O26" s="128">
        <f>O41</f>
        <v>0</v>
      </c>
      <c r="P26" s="128" t="e">
        <f>P41</f>
        <v>#N/A</v>
      </c>
      <c r="Q26" s="128">
        <f>Q41</f>
        <v>0</v>
      </c>
      <c r="R26" s="129" t="e">
        <f>R41</f>
        <v>#N/A</v>
      </c>
    </row>
    <row r="27" spans="1:18" ht="14.4" customHeight="1" x14ac:dyDescent="0.3">
      <c r="A27" s="764">
        <v>3</v>
      </c>
      <c r="B27" s="130">
        <f>B8</f>
        <v>0</v>
      </c>
      <c r="C27" s="131"/>
      <c r="D27" s="612"/>
      <c r="E27" s="132"/>
      <c r="F27" s="614"/>
      <c r="G27" s="133"/>
      <c r="H27" s="614"/>
      <c r="I27" s="132"/>
      <c r="J27" s="616"/>
      <c r="K27" s="131"/>
      <c r="L27" s="88">
        <f>D8+D27</f>
        <v>0</v>
      </c>
      <c r="M27" s="134"/>
      <c r="N27" s="90">
        <f>L27+F27</f>
        <v>0</v>
      </c>
      <c r="O27" s="135">
        <f t="shared" ref="O27:R27" si="1">M27+G27</f>
        <v>0</v>
      </c>
      <c r="P27" s="90">
        <f t="shared" si="1"/>
        <v>0</v>
      </c>
      <c r="Q27" s="134">
        <f t="shared" si="1"/>
        <v>0</v>
      </c>
      <c r="R27" s="136">
        <f t="shared" si="1"/>
        <v>0</v>
      </c>
    </row>
    <row r="28" spans="1:18" ht="6" customHeight="1" x14ac:dyDescent="0.3">
      <c r="A28" s="764"/>
      <c r="B28" s="137"/>
      <c r="C28" s="131"/>
      <c r="D28" s="138"/>
      <c r="E28" s="132"/>
      <c r="F28" s="132"/>
      <c r="G28" s="133"/>
      <c r="H28" s="132"/>
      <c r="I28" s="132"/>
      <c r="J28" s="139"/>
      <c r="K28" s="131"/>
      <c r="L28" s="100"/>
      <c r="M28" s="140"/>
      <c r="N28" s="101"/>
      <c r="O28" s="141"/>
      <c r="P28" s="101"/>
      <c r="Q28" s="140"/>
      <c r="R28" s="142"/>
    </row>
    <row r="29" spans="1:18" ht="14.4" customHeight="1" x14ac:dyDescent="0.3">
      <c r="A29" s="764"/>
      <c r="B29" s="143">
        <f>B10</f>
        <v>0</v>
      </c>
      <c r="C29" s="131"/>
      <c r="D29" s="612"/>
      <c r="E29" s="132"/>
      <c r="F29" s="614"/>
      <c r="G29" s="133"/>
      <c r="H29" s="614"/>
      <c r="I29" s="132"/>
      <c r="J29" s="616"/>
      <c r="K29" s="131"/>
      <c r="L29" s="104">
        <f>D10+D29</f>
        <v>0</v>
      </c>
      <c r="M29" s="140"/>
      <c r="N29" s="106">
        <f>L29+F29</f>
        <v>0</v>
      </c>
      <c r="O29" s="141">
        <f t="shared" ref="O29:R29" si="2">M29+G29</f>
        <v>0</v>
      </c>
      <c r="P29" s="106">
        <f t="shared" si="2"/>
        <v>0</v>
      </c>
      <c r="Q29" s="140">
        <f t="shared" si="2"/>
        <v>0</v>
      </c>
      <c r="R29" s="144">
        <f t="shared" si="2"/>
        <v>0</v>
      </c>
    </row>
    <row r="30" spans="1:18" ht="6" customHeight="1" x14ac:dyDescent="0.3">
      <c r="A30" s="764"/>
      <c r="B30" s="137"/>
      <c r="C30" s="131"/>
      <c r="D30" s="138"/>
      <c r="E30" s="132"/>
      <c r="F30" s="132"/>
      <c r="G30" s="133"/>
      <c r="H30" s="132"/>
      <c r="I30" s="132"/>
      <c r="J30" s="139"/>
      <c r="K30" s="131"/>
      <c r="L30" s="100"/>
      <c r="M30" s="140"/>
      <c r="N30" s="101"/>
      <c r="O30" s="141"/>
      <c r="P30" s="101"/>
      <c r="Q30" s="140"/>
      <c r="R30" s="142"/>
    </row>
    <row r="31" spans="1:18" x14ac:dyDescent="0.3">
      <c r="A31" s="764"/>
      <c r="B31" s="143">
        <f>B12</f>
        <v>0</v>
      </c>
      <c r="C31" s="131"/>
      <c r="D31" s="612"/>
      <c r="E31" s="132"/>
      <c r="F31" s="614"/>
      <c r="G31" s="133"/>
      <c r="H31" s="614"/>
      <c r="I31" s="132"/>
      <c r="J31" s="616"/>
      <c r="K31" s="131"/>
      <c r="L31" s="104">
        <f>D12+D31</f>
        <v>0</v>
      </c>
      <c r="M31" s="140"/>
      <c r="N31" s="106">
        <f>L31+F31</f>
        <v>0</v>
      </c>
      <c r="O31" s="141">
        <f t="shared" ref="O31:R31" si="3">M31+G31</f>
        <v>0</v>
      </c>
      <c r="P31" s="106">
        <f t="shared" si="3"/>
        <v>0</v>
      </c>
      <c r="Q31" s="140">
        <f t="shared" si="3"/>
        <v>0</v>
      </c>
      <c r="R31" s="144">
        <f t="shared" si="3"/>
        <v>0</v>
      </c>
    </row>
    <row r="32" spans="1:18" ht="6.6" customHeight="1" x14ac:dyDescent="0.3">
      <c r="A32" s="764"/>
      <c r="B32" s="137"/>
      <c r="C32" s="131"/>
      <c r="D32" s="138"/>
      <c r="E32" s="132"/>
      <c r="F32" s="132"/>
      <c r="G32" s="133"/>
      <c r="H32" s="132"/>
      <c r="I32" s="132"/>
      <c r="J32" s="139"/>
      <c r="K32" s="131"/>
      <c r="L32" s="100"/>
      <c r="M32" s="140"/>
      <c r="N32" s="101"/>
      <c r="O32" s="141"/>
      <c r="P32" s="101"/>
      <c r="Q32" s="140"/>
      <c r="R32" s="142"/>
    </row>
    <row r="33" spans="1:34" x14ac:dyDescent="0.3">
      <c r="A33" s="764"/>
      <c r="B33" s="143">
        <f>B14</f>
        <v>0</v>
      </c>
      <c r="C33" s="131"/>
      <c r="D33" s="612"/>
      <c r="E33" s="132"/>
      <c r="F33" s="614"/>
      <c r="G33" s="133"/>
      <c r="H33" s="614"/>
      <c r="I33" s="132"/>
      <c r="J33" s="616"/>
      <c r="K33" s="131"/>
      <c r="L33" s="104">
        <f>D14+D33</f>
        <v>0</v>
      </c>
      <c r="M33" s="140"/>
      <c r="N33" s="106">
        <f>L33+F33</f>
        <v>0</v>
      </c>
      <c r="O33" s="141">
        <f t="shared" ref="O33:R33" si="4">M33+G33</f>
        <v>0</v>
      </c>
      <c r="P33" s="106">
        <f t="shared" si="4"/>
        <v>0</v>
      </c>
      <c r="Q33" s="140">
        <f t="shared" si="4"/>
        <v>0</v>
      </c>
      <c r="R33" s="144">
        <f t="shared" si="4"/>
        <v>0</v>
      </c>
    </row>
    <row r="34" spans="1:34" ht="6" customHeight="1" x14ac:dyDescent="0.3">
      <c r="A34" s="764"/>
      <c r="B34" s="137"/>
      <c r="C34" s="131"/>
      <c r="D34" s="138"/>
      <c r="E34" s="132"/>
      <c r="F34" s="132"/>
      <c r="G34" s="133"/>
      <c r="H34" s="132"/>
      <c r="I34" s="132"/>
      <c r="J34" s="139"/>
      <c r="K34" s="131"/>
      <c r="L34" s="100"/>
      <c r="M34" s="140"/>
      <c r="N34" s="101"/>
      <c r="O34" s="141"/>
      <c r="P34" s="101"/>
      <c r="Q34" s="140"/>
      <c r="R34" s="142"/>
    </row>
    <row r="35" spans="1:34" x14ac:dyDescent="0.3">
      <c r="A35" s="764"/>
      <c r="B35" s="143">
        <f>B16</f>
        <v>0</v>
      </c>
      <c r="C35" s="131"/>
      <c r="D35" s="612"/>
      <c r="E35" s="132"/>
      <c r="F35" s="614"/>
      <c r="G35" s="133"/>
      <c r="H35" s="614"/>
      <c r="I35" s="132"/>
      <c r="J35" s="616"/>
      <c r="K35" s="131"/>
      <c r="L35" s="104">
        <f>D16+D35</f>
        <v>0</v>
      </c>
      <c r="M35" s="140"/>
      <c r="N35" s="106">
        <f>L35+F35</f>
        <v>0</v>
      </c>
      <c r="O35" s="141">
        <f t="shared" ref="O35:R35" si="5">M35+G35</f>
        <v>0</v>
      </c>
      <c r="P35" s="106">
        <f t="shared" si="5"/>
        <v>0</v>
      </c>
      <c r="Q35" s="140">
        <f t="shared" si="5"/>
        <v>0</v>
      </c>
      <c r="R35" s="144">
        <f t="shared" si="5"/>
        <v>0</v>
      </c>
    </row>
    <row r="36" spans="1:34" ht="5.4" customHeight="1" x14ac:dyDescent="0.3">
      <c r="A36" s="764"/>
      <c r="B36" s="137"/>
      <c r="C36" s="131"/>
      <c r="D36" s="138"/>
      <c r="E36" s="132"/>
      <c r="F36" s="132"/>
      <c r="G36" s="133"/>
      <c r="H36" s="132"/>
      <c r="I36" s="132"/>
      <c r="J36" s="139"/>
      <c r="K36" s="131"/>
      <c r="L36" s="100"/>
      <c r="M36" s="140"/>
      <c r="N36" s="101"/>
      <c r="O36" s="141"/>
      <c r="P36" s="101"/>
      <c r="Q36" s="140"/>
      <c r="R36" s="142"/>
    </row>
    <row r="37" spans="1:34" x14ac:dyDescent="0.3">
      <c r="A37" s="764"/>
      <c r="B37" s="145">
        <f>B18</f>
        <v>0</v>
      </c>
      <c r="C37" s="131"/>
      <c r="D37" s="613"/>
      <c r="E37" s="146"/>
      <c r="F37" s="615"/>
      <c r="G37" s="147"/>
      <c r="H37" s="615"/>
      <c r="I37" s="146"/>
      <c r="J37" s="617"/>
      <c r="K37" s="131"/>
      <c r="L37" s="104">
        <f>D18+D37</f>
        <v>0</v>
      </c>
      <c r="M37" s="140"/>
      <c r="N37" s="106">
        <f>L37+F37</f>
        <v>0</v>
      </c>
      <c r="O37" s="141">
        <f t="shared" ref="O37:R37" si="6">M37+G37</f>
        <v>0</v>
      </c>
      <c r="P37" s="106">
        <f t="shared" si="6"/>
        <v>0</v>
      </c>
      <c r="Q37" s="140">
        <f t="shared" si="6"/>
        <v>0</v>
      </c>
      <c r="R37" s="144">
        <f t="shared" si="6"/>
        <v>0</v>
      </c>
    </row>
    <row r="38" spans="1:34" x14ac:dyDescent="0.3">
      <c r="J38" s="108" t="s">
        <v>41</v>
      </c>
      <c r="K38" s="148"/>
      <c r="L38" s="114">
        <f t="shared" ref="L38:R38" si="7">SUM(L27:L37)</f>
        <v>0</v>
      </c>
      <c r="M38" s="115">
        <f t="shared" si="7"/>
        <v>0</v>
      </c>
      <c r="N38" s="116">
        <f t="shared" si="7"/>
        <v>0</v>
      </c>
      <c r="O38" s="149">
        <f t="shared" si="7"/>
        <v>0</v>
      </c>
      <c r="P38" s="116">
        <f t="shared" si="7"/>
        <v>0</v>
      </c>
      <c r="Q38" s="117">
        <f t="shared" si="7"/>
        <v>0</v>
      </c>
      <c r="R38" s="118">
        <f t="shared" si="7"/>
        <v>0</v>
      </c>
    </row>
    <row r="40" spans="1:34" x14ac:dyDescent="0.3">
      <c r="D40" s="761" t="s">
        <v>286</v>
      </c>
      <c r="E40" s="762"/>
      <c r="F40" s="762"/>
      <c r="G40" s="762"/>
      <c r="H40" s="762"/>
      <c r="I40" s="762"/>
      <c r="J40" s="763"/>
      <c r="L40" s="758" t="s">
        <v>314</v>
      </c>
      <c r="M40" s="759"/>
      <c r="N40" s="759"/>
      <c r="O40" s="759"/>
      <c r="P40" s="759"/>
      <c r="Q40" s="759"/>
      <c r="R40" s="760"/>
      <c r="T40" s="758" t="s">
        <v>315</v>
      </c>
      <c r="U40" s="759"/>
      <c r="V40" s="759"/>
      <c r="W40" s="759"/>
      <c r="X40" s="759"/>
      <c r="Y40" s="759"/>
      <c r="Z40" s="760"/>
      <c r="AB40" s="761" t="s">
        <v>285</v>
      </c>
      <c r="AC40" s="762"/>
      <c r="AD40" s="762"/>
      <c r="AE40" s="762"/>
      <c r="AF40" s="762"/>
      <c r="AG40" s="762"/>
      <c r="AH40" s="763"/>
    </row>
    <row r="41" spans="1:34" x14ac:dyDescent="0.3">
      <c r="B41" s="125" t="s">
        <v>5</v>
      </c>
      <c r="D41" s="150" t="e">
        <f>INDEX(Insert_Assets!$B$395:$C$414,MATCH(Insert_Finance!C3,Financ_Y,0),2)</f>
        <v>#N/A</v>
      </c>
      <c r="E41" s="151"/>
      <c r="F41" s="151" t="e">
        <f>INDEX(Insert_Assets!$B$395:$C$414,MATCH(D41,Financ_Y,0),2)</f>
        <v>#N/A</v>
      </c>
      <c r="G41" s="151"/>
      <c r="H41" s="151" t="e">
        <f>INDEX(Insert_Assets!$B$395:$C$414,MATCH(F41,Financ_Y,0),2)</f>
        <v>#N/A</v>
      </c>
      <c r="I41" s="151"/>
      <c r="J41" s="152" t="e">
        <f>INDEX(Insert_Assets!$B$395:$C$414,MATCH(H41,Financ_Y,0),2)</f>
        <v>#N/A</v>
      </c>
      <c r="L41" s="150" t="e">
        <f>D41</f>
        <v>#N/A</v>
      </c>
      <c r="M41" s="151">
        <f t="shared" ref="M41:R41" si="8">E41</f>
        <v>0</v>
      </c>
      <c r="N41" s="151" t="e">
        <f t="shared" si="8"/>
        <v>#N/A</v>
      </c>
      <c r="O41" s="151">
        <f t="shared" si="8"/>
        <v>0</v>
      </c>
      <c r="P41" s="151" t="e">
        <f t="shared" si="8"/>
        <v>#N/A</v>
      </c>
      <c r="Q41" s="151">
        <f t="shared" si="8"/>
        <v>0</v>
      </c>
      <c r="R41" s="152" t="e">
        <f t="shared" si="8"/>
        <v>#N/A</v>
      </c>
      <c r="T41" s="150" t="e">
        <f>D41</f>
        <v>#N/A</v>
      </c>
      <c r="U41" s="151">
        <f t="shared" ref="U41:Z41" si="9">E41</f>
        <v>0</v>
      </c>
      <c r="V41" s="151" t="e">
        <f t="shared" si="9"/>
        <v>#N/A</v>
      </c>
      <c r="W41" s="151">
        <f t="shared" si="9"/>
        <v>0</v>
      </c>
      <c r="X41" s="151" t="e">
        <f t="shared" si="9"/>
        <v>#N/A</v>
      </c>
      <c r="Y41" s="151">
        <f t="shared" si="9"/>
        <v>0</v>
      </c>
      <c r="Z41" s="152" t="e">
        <f t="shared" si="9"/>
        <v>#N/A</v>
      </c>
      <c r="AB41" s="150" t="e">
        <f t="shared" ref="AB41:AH41" si="10">D41</f>
        <v>#N/A</v>
      </c>
      <c r="AC41" s="151">
        <f t="shared" si="10"/>
        <v>0</v>
      </c>
      <c r="AD41" s="151" t="e">
        <f t="shared" si="10"/>
        <v>#N/A</v>
      </c>
      <c r="AE41" s="151">
        <f t="shared" si="10"/>
        <v>0</v>
      </c>
      <c r="AF41" s="151" t="e">
        <f t="shared" si="10"/>
        <v>#N/A</v>
      </c>
      <c r="AG41" s="151">
        <f t="shared" si="10"/>
        <v>0</v>
      </c>
      <c r="AH41" s="152" t="e">
        <f t="shared" si="10"/>
        <v>#N/A</v>
      </c>
    </row>
    <row r="42" spans="1:34" x14ac:dyDescent="0.3">
      <c r="A42" s="764">
        <v>4</v>
      </c>
      <c r="B42" s="130">
        <f>B8</f>
        <v>0</v>
      </c>
      <c r="D42" s="618"/>
      <c r="E42" s="134"/>
      <c r="F42" s="621"/>
      <c r="G42" s="135"/>
      <c r="H42" s="621"/>
      <c r="I42" s="134"/>
      <c r="J42" s="624"/>
      <c r="L42" s="88">
        <f>IF($D8=0,0,L8*(1+D42)*L27/$D8)</f>
        <v>0</v>
      </c>
      <c r="M42" s="134"/>
      <c r="N42" s="90">
        <f>IF(L27=0,0,L42*(1+F42)*N27/L27)</f>
        <v>0</v>
      </c>
      <c r="O42" s="135">
        <f t="shared" ref="O42:R48" si="11">IF(M27=0,0,M42*(1+G42)*O27/M27)</f>
        <v>0</v>
      </c>
      <c r="P42" s="90">
        <f t="shared" si="11"/>
        <v>0</v>
      </c>
      <c r="Q42" s="134">
        <f t="shared" si="11"/>
        <v>0</v>
      </c>
      <c r="R42" s="136">
        <f t="shared" si="11"/>
        <v>0</v>
      </c>
      <c r="T42" s="88">
        <f>IF($D8=0,0,N8*(1+D42)*L27/$D8)</f>
        <v>0</v>
      </c>
      <c r="U42" s="134"/>
      <c r="V42" s="90">
        <f>IF(L27=0,0,T42*(1+F42)*N27/L27)</f>
        <v>0</v>
      </c>
      <c r="W42" s="135">
        <f t="shared" ref="W42:Z52" si="12">IF(M27=0,0,U42*(1+G42)*O27/M27)</f>
        <v>0</v>
      </c>
      <c r="X42" s="90">
        <f t="shared" si="12"/>
        <v>0</v>
      </c>
      <c r="Y42" s="134">
        <f t="shared" si="12"/>
        <v>0</v>
      </c>
      <c r="Z42" s="136">
        <f t="shared" si="12"/>
        <v>0</v>
      </c>
      <c r="AB42" s="153">
        <f>SUM(L42,T42)</f>
        <v>0</v>
      </c>
      <c r="AC42" s="154">
        <f t="shared" ref="AC42:AH42" si="13">SUM(M42,U42)</f>
        <v>0</v>
      </c>
      <c r="AD42" s="155">
        <f t="shared" si="13"/>
        <v>0</v>
      </c>
      <c r="AE42" s="154">
        <f t="shared" si="13"/>
        <v>0</v>
      </c>
      <c r="AF42" s="155">
        <f t="shared" si="13"/>
        <v>0</v>
      </c>
      <c r="AG42" s="154">
        <f t="shared" si="13"/>
        <v>0</v>
      </c>
      <c r="AH42" s="92">
        <f t="shared" si="13"/>
        <v>0</v>
      </c>
    </row>
    <row r="43" spans="1:34" ht="6" customHeight="1" x14ac:dyDescent="0.3">
      <c r="A43" s="764"/>
      <c r="B43" s="137"/>
      <c r="D43" s="156"/>
      <c r="E43" s="140"/>
      <c r="F43" s="140"/>
      <c r="G43" s="141"/>
      <c r="H43" s="140"/>
      <c r="I43" s="140"/>
      <c r="J43" s="157"/>
      <c r="L43" s="100"/>
      <c r="M43" s="140"/>
      <c r="N43" s="101"/>
      <c r="O43" s="141">
        <f t="shared" si="11"/>
        <v>0</v>
      </c>
      <c r="P43" s="101"/>
      <c r="Q43" s="140">
        <f t="shared" si="11"/>
        <v>0</v>
      </c>
      <c r="R43" s="142"/>
      <c r="T43" s="100"/>
      <c r="U43" s="140"/>
      <c r="V43" s="101"/>
      <c r="W43" s="141">
        <f t="shared" si="12"/>
        <v>0</v>
      </c>
      <c r="X43" s="101"/>
      <c r="Y43" s="140">
        <f t="shared" si="12"/>
        <v>0</v>
      </c>
      <c r="Z43" s="142"/>
      <c r="AB43" s="158"/>
      <c r="AC43" s="159">
        <f t="shared" ref="AC43:AC52" si="14">SUM(M43,U43)</f>
        <v>0</v>
      </c>
      <c r="AD43" s="159"/>
      <c r="AE43" s="159">
        <f t="shared" ref="AE43:AE52" si="15">SUM(O43,W43)</f>
        <v>0</v>
      </c>
      <c r="AF43" s="159"/>
      <c r="AG43" s="159"/>
      <c r="AH43" s="160"/>
    </row>
    <row r="44" spans="1:34" x14ac:dyDescent="0.3">
      <c r="A44" s="764"/>
      <c r="B44" s="143">
        <f>B10</f>
        <v>0</v>
      </c>
      <c r="D44" s="619"/>
      <c r="E44" s="140"/>
      <c r="F44" s="622"/>
      <c r="G44" s="141"/>
      <c r="H44" s="622"/>
      <c r="I44" s="140"/>
      <c r="J44" s="625"/>
      <c r="L44" s="104">
        <f>IF(D10=0,0,L10*(1+D44)*L29/D10)</f>
        <v>0</v>
      </c>
      <c r="M44" s="140"/>
      <c r="N44" s="106">
        <f t="shared" ref="N44:N48" si="16">IF(L29=0,0,L44*(1+F44)*N29/L29)</f>
        <v>0</v>
      </c>
      <c r="O44" s="141">
        <f t="shared" si="11"/>
        <v>0</v>
      </c>
      <c r="P44" s="106">
        <f t="shared" si="11"/>
        <v>0</v>
      </c>
      <c r="Q44" s="140">
        <f t="shared" si="11"/>
        <v>0</v>
      </c>
      <c r="R44" s="144">
        <f t="shared" si="11"/>
        <v>0</v>
      </c>
      <c r="T44" s="104">
        <f>IF($D10=0,0,N10*(1+D44)*L29/$D10)</f>
        <v>0</v>
      </c>
      <c r="U44" s="140"/>
      <c r="V44" s="106">
        <f t="shared" ref="V44:V52" si="17">IF(L29=0,0,T44*(1+F44)*N29/L29)</f>
        <v>0</v>
      </c>
      <c r="W44" s="141">
        <f t="shared" si="12"/>
        <v>0</v>
      </c>
      <c r="X44" s="106">
        <f t="shared" si="12"/>
        <v>0</v>
      </c>
      <c r="Y44" s="140">
        <f t="shared" si="12"/>
        <v>0</v>
      </c>
      <c r="Z44" s="144">
        <f t="shared" si="12"/>
        <v>0</v>
      </c>
      <c r="AB44" s="161">
        <f t="shared" ref="AB44:AB52" si="18">SUM(L44,T44)</f>
        <v>0</v>
      </c>
      <c r="AC44" s="159">
        <f t="shared" si="14"/>
        <v>0</v>
      </c>
      <c r="AD44" s="162">
        <f t="shared" ref="AD44:AD52" si="19">SUM(N44,V44)</f>
        <v>0</v>
      </c>
      <c r="AE44" s="159">
        <f t="shared" si="15"/>
        <v>0</v>
      </c>
      <c r="AF44" s="162">
        <f t="shared" ref="AF44:AF52" si="20">SUM(P44,X44)</f>
        <v>0</v>
      </c>
      <c r="AG44" s="159">
        <f t="shared" ref="AG44:AG52" si="21">SUM(Q44,Y44)</f>
        <v>0</v>
      </c>
      <c r="AH44" s="107">
        <f t="shared" ref="AH44:AH52" si="22">SUM(R44,Z44)</f>
        <v>0</v>
      </c>
    </row>
    <row r="45" spans="1:34" ht="6" customHeight="1" x14ac:dyDescent="0.3">
      <c r="A45" s="764"/>
      <c r="B45" s="137"/>
      <c r="D45" s="156"/>
      <c r="E45" s="140"/>
      <c r="F45" s="140"/>
      <c r="G45" s="141"/>
      <c r="H45" s="140"/>
      <c r="I45" s="140"/>
      <c r="J45" s="157"/>
      <c r="L45" s="100"/>
      <c r="M45" s="140"/>
      <c r="N45" s="101"/>
      <c r="O45" s="141">
        <f t="shared" si="11"/>
        <v>0</v>
      </c>
      <c r="P45" s="101"/>
      <c r="Q45" s="140">
        <f t="shared" si="11"/>
        <v>0</v>
      </c>
      <c r="R45" s="142"/>
      <c r="T45" s="100"/>
      <c r="U45" s="140"/>
      <c r="V45" s="101"/>
      <c r="W45" s="141">
        <f t="shared" si="12"/>
        <v>0</v>
      </c>
      <c r="X45" s="101"/>
      <c r="Y45" s="140">
        <f t="shared" si="12"/>
        <v>0</v>
      </c>
      <c r="Z45" s="142"/>
      <c r="AB45" s="158"/>
      <c r="AC45" s="159">
        <f t="shared" si="14"/>
        <v>0</v>
      </c>
      <c r="AD45" s="159"/>
      <c r="AE45" s="159">
        <f t="shared" si="15"/>
        <v>0</v>
      </c>
      <c r="AF45" s="159"/>
      <c r="AG45" s="159">
        <f t="shared" si="21"/>
        <v>0</v>
      </c>
      <c r="AH45" s="160"/>
    </row>
    <row r="46" spans="1:34" x14ac:dyDescent="0.3">
      <c r="A46" s="764"/>
      <c r="B46" s="143">
        <f t="shared" ref="B46:B52" si="23">B12</f>
        <v>0</v>
      </c>
      <c r="D46" s="619"/>
      <c r="E46" s="140"/>
      <c r="F46" s="622"/>
      <c r="G46" s="141"/>
      <c r="H46" s="622"/>
      <c r="I46" s="140"/>
      <c r="J46" s="625"/>
      <c r="L46" s="104">
        <f>IF(D12=0,0,L12*(1+D46)*L31/D12)</f>
        <v>0</v>
      </c>
      <c r="M46" s="140"/>
      <c r="N46" s="106">
        <f t="shared" si="16"/>
        <v>0</v>
      </c>
      <c r="O46" s="141">
        <f t="shared" si="11"/>
        <v>0</v>
      </c>
      <c r="P46" s="106">
        <f t="shared" si="11"/>
        <v>0</v>
      </c>
      <c r="Q46" s="140">
        <f t="shared" si="11"/>
        <v>0</v>
      </c>
      <c r="R46" s="144">
        <f t="shared" si="11"/>
        <v>0</v>
      </c>
      <c r="T46" s="104">
        <f>IF($D12=0,0,N12*(1+D46)*L31/$D12)</f>
        <v>0</v>
      </c>
      <c r="U46" s="140"/>
      <c r="V46" s="106">
        <f t="shared" si="17"/>
        <v>0</v>
      </c>
      <c r="W46" s="141">
        <f t="shared" si="12"/>
        <v>0</v>
      </c>
      <c r="X46" s="106">
        <f t="shared" si="12"/>
        <v>0</v>
      </c>
      <c r="Y46" s="140">
        <f t="shared" si="12"/>
        <v>0</v>
      </c>
      <c r="Z46" s="144">
        <f t="shared" si="12"/>
        <v>0</v>
      </c>
      <c r="AB46" s="161">
        <f t="shared" si="18"/>
        <v>0</v>
      </c>
      <c r="AC46" s="159">
        <f t="shared" si="14"/>
        <v>0</v>
      </c>
      <c r="AD46" s="162">
        <f t="shared" si="19"/>
        <v>0</v>
      </c>
      <c r="AE46" s="159">
        <f t="shared" si="15"/>
        <v>0</v>
      </c>
      <c r="AF46" s="162">
        <f t="shared" si="20"/>
        <v>0</v>
      </c>
      <c r="AG46" s="159">
        <f t="shared" si="21"/>
        <v>0</v>
      </c>
      <c r="AH46" s="107">
        <f t="shared" si="22"/>
        <v>0</v>
      </c>
    </row>
    <row r="47" spans="1:34" ht="6" customHeight="1" x14ac:dyDescent="0.3">
      <c r="A47" s="764"/>
      <c r="B47" s="137"/>
      <c r="D47" s="156"/>
      <c r="E47" s="140"/>
      <c r="F47" s="140"/>
      <c r="G47" s="141"/>
      <c r="H47" s="140"/>
      <c r="I47" s="140"/>
      <c r="J47" s="157"/>
      <c r="L47" s="100"/>
      <c r="M47" s="140"/>
      <c r="N47" s="101"/>
      <c r="O47" s="141">
        <f t="shared" si="11"/>
        <v>0</v>
      </c>
      <c r="P47" s="101"/>
      <c r="Q47" s="140">
        <f t="shared" si="11"/>
        <v>0</v>
      </c>
      <c r="R47" s="142"/>
      <c r="T47" s="100"/>
      <c r="U47" s="140"/>
      <c r="V47" s="101"/>
      <c r="W47" s="141">
        <f t="shared" si="12"/>
        <v>0</v>
      </c>
      <c r="X47" s="101"/>
      <c r="Y47" s="140">
        <f t="shared" si="12"/>
        <v>0</v>
      </c>
      <c r="Z47" s="142"/>
      <c r="AB47" s="158"/>
      <c r="AC47" s="159">
        <f t="shared" si="14"/>
        <v>0</v>
      </c>
      <c r="AD47" s="159"/>
      <c r="AE47" s="159">
        <f t="shared" si="15"/>
        <v>0</v>
      </c>
      <c r="AF47" s="159"/>
      <c r="AG47" s="159">
        <f t="shared" si="21"/>
        <v>0</v>
      </c>
      <c r="AH47" s="160"/>
    </row>
    <row r="48" spans="1:34" x14ac:dyDescent="0.3">
      <c r="A48" s="764"/>
      <c r="B48" s="143">
        <f t="shared" si="23"/>
        <v>0</v>
      </c>
      <c r="D48" s="619"/>
      <c r="E48" s="140"/>
      <c r="F48" s="622"/>
      <c r="G48" s="141"/>
      <c r="H48" s="622"/>
      <c r="I48" s="140"/>
      <c r="J48" s="625"/>
      <c r="L48" s="104">
        <f>IF(D14=0,0,L14*(1+D48)*L33/D14)</f>
        <v>0</v>
      </c>
      <c r="M48" s="140"/>
      <c r="N48" s="106">
        <f t="shared" si="16"/>
        <v>0</v>
      </c>
      <c r="O48" s="141">
        <f t="shared" si="11"/>
        <v>0</v>
      </c>
      <c r="P48" s="106">
        <f t="shared" si="11"/>
        <v>0</v>
      </c>
      <c r="Q48" s="140">
        <f t="shared" si="11"/>
        <v>0</v>
      </c>
      <c r="R48" s="144">
        <f t="shared" si="11"/>
        <v>0</v>
      </c>
      <c r="T48" s="104">
        <f>IF($D14=0,0,N14*(1+D48)*L33/$D14)</f>
        <v>0</v>
      </c>
      <c r="U48" s="140"/>
      <c r="V48" s="106">
        <f t="shared" si="17"/>
        <v>0</v>
      </c>
      <c r="W48" s="141">
        <f t="shared" si="12"/>
        <v>0</v>
      </c>
      <c r="X48" s="106">
        <f t="shared" si="12"/>
        <v>0</v>
      </c>
      <c r="Y48" s="140">
        <f t="shared" si="12"/>
        <v>0</v>
      </c>
      <c r="Z48" s="144">
        <f t="shared" si="12"/>
        <v>0</v>
      </c>
      <c r="AB48" s="161">
        <f t="shared" si="18"/>
        <v>0</v>
      </c>
      <c r="AC48" s="159">
        <f t="shared" si="14"/>
        <v>0</v>
      </c>
      <c r="AD48" s="162">
        <f t="shared" si="19"/>
        <v>0</v>
      </c>
      <c r="AE48" s="159">
        <f t="shared" si="15"/>
        <v>0</v>
      </c>
      <c r="AF48" s="162">
        <f t="shared" si="20"/>
        <v>0</v>
      </c>
      <c r="AG48" s="159">
        <f t="shared" si="21"/>
        <v>0</v>
      </c>
      <c r="AH48" s="107">
        <f t="shared" si="22"/>
        <v>0</v>
      </c>
    </row>
    <row r="49" spans="1:34" ht="5.4" customHeight="1" x14ac:dyDescent="0.3">
      <c r="A49" s="764"/>
      <c r="B49" s="137"/>
      <c r="C49" s="94"/>
      <c r="D49" s="163"/>
      <c r="E49" s="96"/>
      <c r="F49" s="97"/>
      <c r="G49" s="97"/>
      <c r="H49" s="97"/>
      <c r="I49" s="98"/>
      <c r="J49" s="99"/>
      <c r="K49" s="96"/>
      <c r="L49" s="100"/>
      <c r="M49" s="96"/>
      <c r="N49" s="101"/>
      <c r="O49" s="101"/>
      <c r="P49" s="164"/>
      <c r="Q49" s="121"/>
      <c r="R49" s="165"/>
      <c r="T49" s="100"/>
      <c r="U49" s="96"/>
      <c r="V49" s="101"/>
      <c r="W49" s="101"/>
      <c r="X49" s="164"/>
      <c r="Y49" s="121">
        <f t="shared" si="12"/>
        <v>0</v>
      </c>
      <c r="Z49" s="165"/>
      <c r="AB49" s="166"/>
      <c r="AC49" s="121"/>
      <c r="AD49" s="121"/>
      <c r="AE49" s="121"/>
      <c r="AF49" s="121"/>
      <c r="AG49" s="121"/>
      <c r="AH49" s="165"/>
    </row>
    <row r="50" spans="1:34" x14ac:dyDescent="0.3">
      <c r="A50" s="764"/>
      <c r="B50" s="143">
        <f t="shared" si="23"/>
        <v>0</v>
      </c>
      <c r="D50" s="619"/>
      <c r="E50" s="140"/>
      <c r="F50" s="622"/>
      <c r="G50" s="141"/>
      <c r="H50" s="622"/>
      <c r="I50" s="140"/>
      <c r="J50" s="625"/>
      <c r="L50" s="104">
        <f>IF(D16=0,0,L16*(1+D50)*L35/D16)</f>
        <v>0</v>
      </c>
      <c r="M50" s="140"/>
      <c r="N50" s="106">
        <f>IF(L35=0,0,L50*(1+F50)*N35/L35)</f>
        <v>0</v>
      </c>
      <c r="O50" s="141">
        <f>IF(M35=0,0,M50*(1+G50)*O35/M35)</f>
        <v>0</v>
      </c>
      <c r="P50" s="106">
        <f>IF(N35=0,0,N50*(1+H50)*P35/N35)</f>
        <v>0</v>
      </c>
      <c r="Q50" s="140">
        <f>IF(O35=0,0,O50*(1+I50)*Q35/O35)</f>
        <v>0</v>
      </c>
      <c r="R50" s="144">
        <f>IF(P35=0,0,P50*(1+J50)*R35/P35)</f>
        <v>0</v>
      </c>
      <c r="T50" s="104">
        <f>IF($D16=0,0,N16*(1+D50)*L35/$D16)</f>
        <v>0</v>
      </c>
      <c r="U50" s="140"/>
      <c r="V50" s="106">
        <f t="shared" si="17"/>
        <v>0</v>
      </c>
      <c r="W50" s="141">
        <f t="shared" si="12"/>
        <v>0</v>
      </c>
      <c r="X50" s="106">
        <f t="shared" si="12"/>
        <v>0</v>
      </c>
      <c r="Y50" s="140">
        <f t="shared" si="12"/>
        <v>0</v>
      </c>
      <c r="Z50" s="144">
        <f t="shared" si="12"/>
        <v>0</v>
      </c>
      <c r="AB50" s="161">
        <f t="shared" si="18"/>
        <v>0</v>
      </c>
      <c r="AC50" s="159">
        <f t="shared" si="14"/>
        <v>0</v>
      </c>
      <c r="AD50" s="162">
        <f t="shared" si="19"/>
        <v>0</v>
      </c>
      <c r="AE50" s="159">
        <f t="shared" si="15"/>
        <v>0</v>
      </c>
      <c r="AF50" s="162">
        <f t="shared" si="20"/>
        <v>0</v>
      </c>
      <c r="AG50" s="159">
        <f t="shared" si="21"/>
        <v>0</v>
      </c>
      <c r="AH50" s="107">
        <f t="shared" si="22"/>
        <v>0</v>
      </c>
    </row>
    <row r="51" spans="1:34" ht="5.4" customHeight="1" x14ac:dyDescent="0.3">
      <c r="A51" s="764"/>
      <c r="B51" s="137"/>
      <c r="C51" s="94"/>
      <c r="D51" s="163"/>
      <c r="E51" s="96"/>
      <c r="F51" s="97"/>
      <c r="G51" s="97"/>
      <c r="H51" s="97"/>
      <c r="I51" s="98"/>
      <c r="J51" s="99"/>
      <c r="K51" s="96"/>
      <c r="L51" s="100"/>
      <c r="M51" s="96"/>
      <c r="N51" s="101"/>
      <c r="O51" s="101"/>
      <c r="P51" s="164"/>
      <c r="Q51" s="121"/>
      <c r="R51" s="165"/>
      <c r="T51" s="100"/>
      <c r="U51" s="96"/>
      <c r="V51" s="101"/>
      <c r="W51" s="101"/>
      <c r="X51" s="164"/>
      <c r="Y51" s="121">
        <f t="shared" si="12"/>
        <v>0</v>
      </c>
      <c r="Z51" s="165"/>
      <c r="AB51" s="166"/>
      <c r="AC51" s="121"/>
      <c r="AD51" s="121"/>
      <c r="AE51" s="121"/>
      <c r="AF51" s="121"/>
      <c r="AG51" s="121"/>
      <c r="AH51" s="165"/>
    </row>
    <row r="52" spans="1:34" x14ac:dyDescent="0.3">
      <c r="A52" s="764"/>
      <c r="B52" s="145">
        <f t="shared" si="23"/>
        <v>0</v>
      </c>
      <c r="D52" s="620"/>
      <c r="E52" s="167"/>
      <c r="F52" s="623"/>
      <c r="G52" s="168"/>
      <c r="H52" s="623"/>
      <c r="I52" s="167"/>
      <c r="J52" s="626"/>
      <c r="L52" s="169">
        <f>IF(D18=0,0,L18*(1+D52)*L37/D18)</f>
        <v>0</v>
      </c>
      <c r="M52" s="167"/>
      <c r="N52" s="170">
        <f>IF(L37=0,0,L52*(1+F52)*N37/L37)</f>
        <v>0</v>
      </c>
      <c r="O52" s="168">
        <f>IF(M37=0,0,M52*(1+G52)*O37/M37)</f>
        <v>0</v>
      </c>
      <c r="P52" s="170">
        <f>IF(N37=0,0,N52*(1+H52)*P37/N37)</f>
        <v>0</v>
      </c>
      <c r="Q52" s="167">
        <f>IF(O37=0,0,O52*(1+I52)*Q37/O37)</f>
        <v>0</v>
      </c>
      <c r="R52" s="171">
        <f>IF(P37=0,0,P52*(1+J52)*R37/P37)</f>
        <v>0</v>
      </c>
      <c r="T52" s="169">
        <f>IF($D18=0,0,N18*(1+D52)*L37/$D18)</f>
        <v>0</v>
      </c>
      <c r="U52" s="167"/>
      <c r="V52" s="170">
        <f t="shared" si="17"/>
        <v>0</v>
      </c>
      <c r="W52" s="168">
        <f t="shared" si="12"/>
        <v>0</v>
      </c>
      <c r="X52" s="170">
        <f t="shared" si="12"/>
        <v>0</v>
      </c>
      <c r="Y52" s="167">
        <f t="shared" si="12"/>
        <v>0</v>
      </c>
      <c r="Z52" s="171">
        <f t="shared" si="12"/>
        <v>0</v>
      </c>
      <c r="AB52" s="172">
        <f t="shared" si="18"/>
        <v>0</v>
      </c>
      <c r="AC52" s="173">
        <f t="shared" si="14"/>
        <v>0</v>
      </c>
      <c r="AD52" s="174">
        <f t="shared" si="19"/>
        <v>0</v>
      </c>
      <c r="AE52" s="173">
        <f t="shared" si="15"/>
        <v>0</v>
      </c>
      <c r="AF52" s="174">
        <f t="shared" si="20"/>
        <v>0</v>
      </c>
      <c r="AG52" s="173">
        <f t="shared" si="21"/>
        <v>0</v>
      </c>
      <c r="AH52" s="175">
        <f t="shared" si="22"/>
        <v>0</v>
      </c>
    </row>
    <row r="53" spans="1:34" x14ac:dyDescent="0.3">
      <c r="J53" s="176" t="s">
        <v>41</v>
      </c>
      <c r="K53" s="148"/>
      <c r="L53" s="114">
        <f t="shared" ref="L53:AH53" si="24">SUM(L42:L52)</f>
        <v>0</v>
      </c>
      <c r="M53" s="115">
        <f t="shared" si="24"/>
        <v>0</v>
      </c>
      <c r="N53" s="116">
        <f t="shared" si="24"/>
        <v>0</v>
      </c>
      <c r="O53" s="149">
        <f t="shared" si="24"/>
        <v>0</v>
      </c>
      <c r="P53" s="116">
        <f t="shared" si="24"/>
        <v>0</v>
      </c>
      <c r="Q53" s="117">
        <f t="shared" si="24"/>
        <v>0</v>
      </c>
      <c r="R53" s="118">
        <f t="shared" si="24"/>
        <v>0</v>
      </c>
      <c r="S53" s="177">
        <f t="shared" si="24"/>
        <v>0</v>
      </c>
      <c r="T53" s="114">
        <f t="shared" si="24"/>
        <v>0</v>
      </c>
      <c r="U53" s="115">
        <f t="shared" si="24"/>
        <v>0</v>
      </c>
      <c r="V53" s="116">
        <f t="shared" si="24"/>
        <v>0</v>
      </c>
      <c r="W53" s="149">
        <f t="shared" si="24"/>
        <v>0</v>
      </c>
      <c r="X53" s="116">
        <f t="shared" si="24"/>
        <v>0</v>
      </c>
      <c r="Y53" s="117">
        <f t="shared" si="24"/>
        <v>0</v>
      </c>
      <c r="Z53" s="118">
        <f t="shared" si="24"/>
        <v>0</v>
      </c>
      <c r="AA53" s="177">
        <f t="shared" si="24"/>
        <v>0</v>
      </c>
      <c r="AB53" s="114">
        <f t="shared" si="24"/>
        <v>0</v>
      </c>
      <c r="AC53" s="115">
        <f t="shared" si="24"/>
        <v>0</v>
      </c>
      <c r="AD53" s="116">
        <f t="shared" si="24"/>
        <v>0</v>
      </c>
      <c r="AE53" s="149">
        <f t="shared" si="24"/>
        <v>0</v>
      </c>
      <c r="AF53" s="116">
        <f t="shared" si="24"/>
        <v>0</v>
      </c>
      <c r="AG53" s="117">
        <f t="shared" si="24"/>
        <v>0</v>
      </c>
      <c r="AH53" s="118">
        <f t="shared" si="24"/>
        <v>0</v>
      </c>
    </row>
  </sheetData>
  <sheetProtection algorithmName="SHA-512" hashValue="3Ctm4C56JXSr+GYLrWm72NWslVomjWegwpjVYPqIxdFif/SvhJo9o7YN5f8cTusujDMP9FbDm31wH9Ch7wv4Ug==" saltValue="+Bgz7NsvzWDIqelypKuSDQ==" spinCount="100000" sheet="1" objects="1" scenarios="1"/>
  <mergeCells count="11">
    <mergeCell ref="A42:A52"/>
    <mergeCell ref="A8:A18"/>
    <mergeCell ref="A1:B1"/>
    <mergeCell ref="D7:P7"/>
    <mergeCell ref="D40:J40"/>
    <mergeCell ref="L40:R40"/>
    <mergeCell ref="T40:Z40"/>
    <mergeCell ref="AB40:AH40"/>
    <mergeCell ref="D25:J25"/>
    <mergeCell ref="L25:R25"/>
    <mergeCell ref="A27:A37"/>
  </mergeCells>
  <conditionalFormatting sqref="D19:E19 P8:P19 AB50:AH50 AB52:AH52">
    <cfRule type="beginsWith" dxfId="235" priority="115" operator="beginsWith" text="OK">
      <formula>LEFT(D8,LEN("OK"))="OK"</formula>
    </cfRule>
    <cfRule type="containsText" dxfId="234" priority="116" operator="containsText" text="NOK">
      <formula>NOT(ISERROR(SEARCH("NOK",D8)))</formula>
    </cfRule>
  </conditionalFormatting>
  <conditionalFormatting sqref="D16:E16 D8:E10 D12:E12">
    <cfRule type="beginsWith" dxfId="233" priority="101" operator="beginsWith" text="OK">
      <formula>LEFT(D8,LEN("OK"))="OK"</formula>
    </cfRule>
    <cfRule type="containsText" dxfId="232" priority="102" operator="containsText" text="NOK">
      <formula>NOT(ISERROR(SEARCH("NOK",D8)))</formula>
    </cfRule>
  </conditionalFormatting>
  <conditionalFormatting sqref="M8:M10 M12 M14 M16 M18">
    <cfRule type="beginsWith" dxfId="231" priority="99" operator="beginsWith" text="OK">
      <formula>LEFT(M8,LEN("OK"))="OK"</formula>
    </cfRule>
    <cfRule type="containsText" dxfId="230" priority="100" operator="containsText" text="NOK">
      <formula>NOT(ISERROR(SEARCH("NOK",M8)))</formula>
    </cfRule>
  </conditionalFormatting>
  <conditionalFormatting sqref="D11:E11">
    <cfRule type="beginsWith" dxfId="229" priority="89" operator="beginsWith" text="OK">
      <formula>LEFT(D11,LEN("OK"))="OK"</formula>
    </cfRule>
    <cfRule type="containsText" dxfId="228" priority="90" operator="containsText" text="NOK">
      <formula>NOT(ISERROR(SEARCH("NOK",D11)))</formula>
    </cfRule>
  </conditionalFormatting>
  <conditionalFormatting sqref="D13:E13">
    <cfRule type="beginsWith" dxfId="227" priority="85" operator="beginsWith" text="OK">
      <formula>LEFT(D13,LEN("OK"))="OK"</formula>
    </cfRule>
    <cfRule type="containsText" dxfId="226" priority="86" operator="containsText" text="NOK">
      <formula>NOT(ISERROR(SEARCH("NOK",D13)))</formula>
    </cfRule>
  </conditionalFormatting>
  <conditionalFormatting sqref="D15:E15">
    <cfRule type="beginsWith" dxfId="225" priority="81" operator="beginsWith" text="OK">
      <formula>LEFT(D15,LEN("OK"))="OK"</formula>
    </cfRule>
    <cfRule type="containsText" dxfId="224" priority="82" operator="containsText" text="NOK">
      <formula>NOT(ISERROR(SEARCH("NOK",D15)))</formula>
    </cfRule>
  </conditionalFormatting>
  <conditionalFormatting sqref="D17:E17">
    <cfRule type="beginsWith" dxfId="223" priority="77" operator="beginsWith" text="OK">
      <formula>LEFT(D17,LEN("OK"))="OK"</formula>
    </cfRule>
    <cfRule type="containsText" dxfId="222" priority="78" operator="containsText" text="NOK">
      <formula>NOT(ISERROR(SEARCH("NOK",D17)))</formula>
    </cfRule>
  </conditionalFormatting>
  <conditionalFormatting sqref="M11">
    <cfRule type="beginsWith" dxfId="221" priority="73" operator="beginsWith" text="OK">
      <formula>LEFT(M11,LEN("OK"))="OK"</formula>
    </cfRule>
    <cfRule type="containsText" dxfId="220" priority="74" operator="containsText" text="NOK">
      <formula>NOT(ISERROR(SEARCH("NOK",M11)))</formula>
    </cfRule>
  </conditionalFormatting>
  <conditionalFormatting sqref="M13">
    <cfRule type="beginsWith" dxfId="219" priority="69" operator="beginsWith" text="OK">
      <formula>LEFT(M13,LEN("OK"))="OK"</formula>
    </cfRule>
    <cfRule type="containsText" dxfId="218" priority="70" operator="containsText" text="NOK">
      <formula>NOT(ISERROR(SEARCH("NOK",M13)))</formula>
    </cfRule>
  </conditionalFormatting>
  <conditionalFormatting sqref="M15">
    <cfRule type="beginsWith" dxfId="217" priority="65" operator="beginsWith" text="OK">
      <formula>LEFT(M15,LEN("OK"))="OK"</formula>
    </cfRule>
    <cfRule type="containsText" dxfId="216" priority="66" operator="containsText" text="NOK">
      <formula>NOT(ISERROR(SEARCH("NOK",M15)))</formula>
    </cfRule>
  </conditionalFormatting>
  <conditionalFormatting sqref="M17">
    <cfRule type="beginsWith" dxfId="215" priority="61" operator="beginsWith" text="OK">
      <formula>LEFT(M17,LEN("OK"))="OK"</formula>
    </cfRule>
    <cfRule type="containsText" dxfId="214" priority="62" operator="containsText" text="NOK">
      <formula>NOT(ISERROR(SEARCH("NOK",M17)))</formula>
    </cfRule>
  </conditionalFormatting>
  <conditionalFormatting sqref="K19">
    <cfRule type="beginsWith" dxfId="213" priority="59" operator="beginsWith" text="OK">
      <formula>LEFT(K19,LEN("OK"))="OK"</formula>
    </cfRule>
    <cfRule type="containsText" dxfId="212" priority="60" operator="containsText" text="NOK">
      <formula>NOT(ISERROR(SEARCH("NOK",K19)))</formula>
    </cfRule>
  </conditionalFormatting>
  <conditionalFormatting sqref="K16 K8:K10 K12">
    <cfRule type="beginsWith" dxfId="211" priority="57" operator="beginsWith" text="OK">
      <formula>LEFT(K8,LEN("OK"))="OK"</formula>
    </cfRule>
    <cfRule type="containsText" dxfId="210" priority="58" operator="containsText" text="NOK">
      <formula>NOT(ISERROR(SEARCH("NOK",K8)))</formula>
    </cfRule>
  </conditionalFormatting>
  <conditionalFormatting sqref="K11">
    <cfRule type="beginsWith" dxfId="209" priority="55" operator="beginsWith" text="OK">
      <formula>LEFT(K11,LEN("OK"))="OK"</formula>
    </cfRule>
    <cfRule type="containsText" dxfId="208" priority="56" operator="containsText" text="NOK">
      <formula>NOT(ISERROR(SEARCH("NOK",K11)))</formula>
    </cfRule>
  </conditionalFormatting>
  <conditionalFormatting sqref="K13">
    <cfRule type="beginsWith" dxfId="207" priority="53" operator="beginsWith" text="OK">
      <formula>LEFT(K13,LEN("OK"))="OK"</formula>
    </cfRule>
    <cfRule type="containsText" dxfId="206" priority="54" operator="containsText" text="NOK">
      <formula>NOT(ISERROR(SEARCH("NOK",K13)))</formula>
    </cfRule>
  </conditionalFormatting>
  <conditionalFormatting sqref="K15">
    <cfRule type="beginsWith" dxfId="205" priority="51" operator="beginsWith" text="OK">
      <formula>LEFT(K15,LEN("OK"))="OK"</formula>
    </cfRule>
    <cfRule type="containsText" dxfId="204" priority="52" operator="containsText" text="NOK">
      <formula>NOT(ISERROR(SEARCH("NOK",K15)))</formula>
    </cfRule>
  </conditionalFormatting>
  <conditionalFormatting sqref="K17">
    <cfRule type="beginsWith" dxfId="203" priority="49" operator="beginsWith" text="OK">
      <formula>LEFT(K17,LEN("OK"))="OK"</formula>
    </cfRule>
    <cfRule type="containsText" dxfId="202" priority="50" operator="containsText" text="NOK">
      <formula>NOT(ISERROR(SEARCH("NOK",K17)))</formula>
    </cfRule>
  </conditionalFormatting>
  <conditionalFormatting sqref="P49">
    <cfRule type="beginsWith" dxfId="201" priority="39" operator="beginsWith" text="OK">
      <formula>LEFT(P49,LEN("OK"))="OK"</formula>
    </cfRule>
    <cfRule type="containsText" dxfId="200" priority="40" operator="containsText" text="NOK">
      <formula>NOT(ISERROR(SEARCH("NOK",P49)))</formula>
    </cfRule>
  </conditionalFormatting>
  <conditionalFormatting sqref="D49:E49">
    <cfRule type="beginsWith" dxfId="199" priority="37" operator="beginsWith" text="OK">
      <formula>LEFT(D49,LEN("OK"))="OK"</formula>
    </cfRule>
    <cfRule type="containsText" dxfId="198" priority="38" operator="containsText" text="NOK">
      <formula>NOT(ISERROR(SEARCH("NOK",D49)))</formula>
    </cfRule>
  </conditionalFormatting>
  <conditionalFormatting sqref="M49">
    <cfRule type="beginsWith" dxfId="197" priority="35" operator="beginsWith" text="OK">
      <formula>LEFT(M49,LEN("OK"))="OK"</formula>
    </cfRule>
    <cfRule type="containsText" dxfId="196" priority="36" operator="containsText" text="NOK">
      <formula>NOT(ISERROR(SEARCH("NOK",M49)))</formula>
    </cfRule>
  </conditionalFormatting>
  <conditionalFormatting sqref="AB42:AH48">
    <cfRule type="beginsWith" dxfId="195" priority="41" operator="beginsWith" text="OK">
      <formula>LEFT(AB42,LEN("OK"))="OK"</formula>
    </cfRule>
    <cfRule type="containsText" dxfId="194" priority="42" operator="containsText" text="NOK">
      <formula>NOT(ISERROR(SEARCH("NOK",AB42)))</formula>
    </cfRule>
  </conditionalFormatting>
  <conditionalFormatting sqref="K49">
    <cfRule type="beginsWith" dxfId="193" priority="33" operator="beginsWith" text="OK">
      <formula>LEFT(K49,LEN("OK"))="OK"</formula>
    </cfRule>
    <cfRule type="containsText" dxfId="192" priority="34" operator="containsText" text="NOK">
      <formula>NOT(ISERROR(SEARCH("NOK",K49)))</formula>
    </cfRule>
  </conditionalFormatting>
  <conditionalFormatting sqref="P51">
    <cfRule type="beginsWith" dxfId="191" priority="31" operator="beginsWith" text="OK">
      <formula>LEFT(P51,LEN("OK"))="OK"</formula>
    </cfRule>
    <cfRule type="containsText" dxfId="190" priority="32" operator="containsText" text="NOK">
      <formula>NOT(ISERROR(SEARCH("NOK",P51)))</formula>
    </cfRule>
  </conditionalFormatting>
  <conditionalFormatting sqref="D51:E51">
    <cfRule type="beginsWith" dxfId="189" priority="29" operator="beginsWith" text="OK">
      <formula>LEFT(D51,LEN("OK"))="OK"</formula>
    </cfRule>
    <cfRule type="containsText" dxfId="188" priority="30" operator="containsText" text="NOK">
      <formula>NOT(ISERROR(SEARCH("NOK",D51)))</formula>
    </cfRule>
  </conditionalFormatting>
  <conditionalFormatting sqref="M51">
    <cfRule type="beginsWith" dxfId="187" priority="27" operator="beginsWith" text="OK">
      <formula>LEFT(M51,LEN("OK"))="OK"</formula>
    </cfRule>
    <cfRule type="containsText" dxfId="186" priority="28" operator="containsText" text="NOK">
      <formula>NOT(ISERROR(SEARCH("NOK",M51)))</formula>
    </cfRule>
  </conditionalFormatting>
  <conditionalFormatting sqref="K51">
    <cfRule type="beginsWith" dxfId="185" priority="25" operator="beginsWith" text="OK">
      <formula>LEFT(K51,LEN("OK"))="OK"</formula>
    </cfRule>
    <cfRule type="containsText" dxfId="184" priority="26" operator="containsText" text="NOK">
      <formula>NOT(ISERROR(SEARCH("NOK",K51)))</formula>
    </cfRule>
  </conditionalFormatting>
  <conditionalFormatting sqref="X49">
    <cfRule type="beginsWith" dxfId="183" priority="15" operator="beginsWith" text="OK">
      <formula>LEFT(X49,LEN("OK"))="OK"</formula>
    </cfRule>
    <cfRule type="containsText" dxfId="182" priority="16" operator="containsText" text="NOK">
      <formula>NOT(ISERROR(SEARCH("NOK",X49)))</formula>
    </cfRule>
  </conditionalFormatting>
  <conditionalFormatting sqref="U49">
    <cfRule type="beginsWith" dxfId="181" priority="13" operator="beginsWith" text="OK">
      <formula>LEFT(U49,LEN("OK"))="OK"</formula>
    </cfRule>
    <cfRule type="containsText" dxfId="180" priority="14" operator="containsText" text="NOK">
      <formula>NOT(ISERROR(SEARCH("NOK",U49)))</formula>
    </cfRule>
  </conditionalFormatting>
  <conditionalFormatting sqref="X51">
    <cfRule type="beginsWith" dxfId="179" priority="11" operator="beginsWith" text="OK">
      <formula>LEFT(X51,LEN("OK"))="OK"</formula>
    </cfRule>
    <cfRule type="containsText" dxfId="178" priority="12" operator="containsText" text="NOK">
      <formula>NOT(ISERROR(SEARCH("NOK",X51)))</formula>
    </cfRule>
  </conditionalFormatting>
  <conditionalFormatting sqref="U51">
    <cfRule type="beginsWith" dxfId="177" priority="9" operator="beginsWith" text="OK">
      <formula>LEFT(U51,LEN("OK"))="OK"</formula>
    </cfRule>
    <cfRule type="containsText" dxfId="176" priority="10" operator="containsText" text="NOK">
      <formula>NOT(ISERROR(SEARCH("NOK",U51)))</formula>
    </cfRule>
  </conditionalFormatting>
  <conditionalFormatting sqref="R38">
    <cfRule type="beginsWith" dxfId="175" priority="7" operator="beginsWith" text="OK">
      <formula>LEFT(R38,LEN("OK"))="OK"</formula>
    </cfRule>
    <cfRule type="containsText" dxfId="174" priority="8" operator="containsText" text="NOK">
      <formula>NOT(ISERROR(SEARCH("NOK",R38)))</formula>
    </cfRule>
  </conditionalFormatting>
  <conditionalFormatting sqref="R53">
    <cfRule type="beginsWith" dxfId="173" priority="5" operator="beginsWith" text="OK">
      <formula>LEFT(R53,LEN("OK"))="OK"</formula>
    </cfRule>
    <cfRule type="containsText" dxfId="172" priority="6" operator="containsText" text="NOK">
      <formula>NOT(ISERROR(SEARCH("NOK",R53)))</formula>
    </cfRule>
  </conditionalFormatting>
  <conditionalFormatting sqref="Z53">
    <cfRule type="beginsWith" dxfId="171" priority="3" operator="beginsWith" text="OK">
      <formula>LEFT(Z53,LEN("OK"))="OK"</formula>
    </cfRule>
    <cfRule type="containsText" dxfId="170" priority="4" operator="containsText" text="NOK">
      <formula>NOT(ISERROR(SEARCH("NOK",Z53)))</formula>
    </cfRule>
  </conditionalFormatting>
  <conditionalFormatting sqref="AH53">
    <cfRule type="beginsWith" dxfId="169" priority="1" operator="beginsWith" text="OK">
      <formula>LEFT(AH53,LEN("OK"))="OK"</formula>
    </cfRule>
    <cfRule type="containsText" dxfId="168" priority="2" operator="containsText" text="NOK">
      <formula>NOT(ISERROR(SEARCH("NOK",AH53)))</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79998168889431442"/>
  </sheetPr>
  <dimension ref="A1:BF77"/>
  <sheetViews>
    <sheetView showGridLines="0" topLeftCell="A35" zoomScale="90" zoomScaleNormal="90" workbookViewId="0">
      <selection activeCell="H25" sqref="H25:H33"/>
    </sheetView>
  </sheetViews>
  <sheetFormatPr defaultColWidth="11.44140625" defaultRowHeight="14.4" x14ac:dyDescent="0.3"/>
  <cols>
    <col min="1" max="1" width="5.6640625" style="53" customWidth="1"/>
    <col min="2" max="2" width="57.109375" style="53" bestFit="1" customWidth="1"/>
    <col min="3" max="3" width="0.6640625" style="53" customWidth="1"/>
    <col min="4" max="4" width="18.33203125" style="53" customWidth="1"/>
    <col min="5" max="5" width="0.6640625" style="53" customWidth="1"/>
    <col min="6" max="6" width="17.88671875" style="53" customWidth="1"/>
    <col min="7" max="7" width="4.88671875" style="53" customWidth="1"/>
    <col min="8" max="8" width="17.33203125" style="53" customWidth="1"/>
    <col min="9" max="9" width="3.5546875" style="53" customWidth="1"/>
    <col min="10" max="10" width="17.5546875" style="53" customWidth="1"/>
    <col min="11" max="11" width="1.88671875" style="53" customWidth="1"/>
    <col min="12" max="12" width="17.5546875" style="53" customWidth="1"/>
    <col min="13" max="13" width="2" style="53" customWidth="1"/>
    <col min="14" max="14" width="17.5546875" style="53" customWidth="1"/>
    <col min="15" max="15" width="2.109375" style="53" customWidth="1"/>
    <col min="16" max="16" width="17" style="53" customWidth="1"/>
    <col min="17" max="17" width="4.44140625" style="53" customWidth="1"/>
    <col min="18" max="18" width="14.6640625" style="53" customWidth="1"/>
    <col min="19" max="19" width="3" style="53" customWidth="1"/>
    <col min="20" max="20" width="17" style="53" customWidth="1"/>
    <col min="21" max="21" width="0.6640625" style="53" customWidth="1"/>
    <col min="22" max="22" width="16.88671875" style="53" customWidth="1"/>
    <col min="23" max="23" width="0.6640625" style="53" customWidth="1"/>
    <col min="24" max="24" width="17.44140625" style="53" customWidth="1"/>
    <col min="25" max="25" width="0.6640625" style="53" customWidth="1"/>
    <col min="26" max="26" width="16" style="53" customWidth="1"/>
    <col min="27" max="27" width="0.88671875" style="53" customWidth="1"/>
    <col min="28" max="28" width="14.5546875" style="53" bestFit="1" customWidth="1"/>
    <col min="29" max="29" width="1" style="53" customWidth="1"/>
    <col min="30" max="30" width="16" style="53" customWidth="1"/>
    <col min="31" max="31" width="0.88671875" style="53" customWidth="1"/>
    <col min="32" max="32" width="15.44140625" style="53" bestFit="1" customWidth="1"/>
    <col min="33" max="33" width="1" style="53" customWidth="1"/>
    <col min="34" max="34" width="14.109375" style="53" bestFit="1" customWidth="1"/>
    <col min="35" max="35" width="1" style="53" customWidth="1"/>
    <col min="36" max="36" width="15.109375" style="53" customWidth="1"/>
    <col min="37" max="37" width="1" style="53" customWidth="1"/>
    <col min="38" max="38" width="14.109375" style="53" bestFit="1" customWidth="1"/>
    <col min="39" max="39" width="1.33203125" style="53" customWidth="1"/>
    <col min="40" max="40" width="15.44140625" style="53" customWidth="1"/>
    <col min="41" max="41" width="1.44140625" style="53" customWidth="1"/>
    <col min="42" max="42" width="16.5546875" style="53" customWidth="1"/>
    <col min="43" max="43" width="1.44140625" style="53" customWidth="1"/>
    <col min="44" max="44" width="15.109375" style="53" customWidth="1"/>
    <col min="45" max="45" width="1.109375" style="53" customWidth="1"/>
    <col min="46" max="46" width="14.109375" style="53" bestFit="1" customWidth="1"/>
    <col min="47" max="47" width="1" style="53" customWidth="1"/>
    <col min="48" max="48" width="14.109375" style="53" bestFit="1" customWidth="1"/>
    <col min="49" max="49" width="1.44140625" style="53" customWidth="1"/>
    <col min="50" max="50" width="14.44140625" style="53" customWidth="1"/>
    <col min="51" max="51" width="1.33203125" style="53" customWidth="1"/>
    <col min="52" max="52" width="14.44140625" style="53" customWidth="1"/>
    <col min="53" max="53" width="1.109375" style="53" customWidth="1"/>
    <col min="54" max="54" width="14.6640625" style="53" customWidth="1"/>
    <col min="55" max="55" width="1" style="53" customWidth="1"/>
    <col min="56" max="56" width="14.6640625" style="53" customWidth="1"/>
    <col min="57" max="57" width="1.33203125" style="53" customWidth="1"/>
    <col min="58" max="58" width="15.6640625" style="53" customWidth="1"/>
    <col min="59" max="16384" width="11.44140625" style="53"/>
  </cols>
  <sheetData>
    <row r="1" spans="1:58" ht="23.4" customHeight="1" thickBot="1" x14ac:dyDescent="0.35">
      <c r="A1" s="755" t="s">
        <v>233</v>
      </c>
      <c r="B1" s="756"/>
      <c r="D1" s="178"/>
    </row>
    <row r="2" spans="1:58" ht="9.9" customHeight="1" x14ac:dyDescent="0.3">
      <c r="D2" s="178"/>
    </row>
    <row r="3" spans="1:58" ht="9.9" customHeight="1" x14ac:dyDescent="0.3">
      <c r="D3" s="178"/>
    </row>
    <row r="4" spans="1:58" ht="13.5" customHeight="1" x14ac:dyDescent="0.3">
      <c r="B4" s="119" t="str">
        <f>Insert_Finance!B3</f>
        <v xml:space="preserve">Financial year </v>
      </c>
      <c r="D4" s="556">
        <f>Insert_Finance!C3</f>
        <v>0</v>
      </c>
      <c r="E4" s="181"/>
      <c r="F4" s="557" t="e">
        <f>INDEX(Insert_Assets!$B$395:$C$414,MATCH(Insert_Finance!C3,Financ_Y,0),2)</f>
        <v>#N/A</v>
      </c>
      <c r="G4" s="181"/>
      <c r="H4" s="557" t="e">
        <f>INDEX(Insert_Assets!$B$395:$C$414,MATCH(F4,Financ_Y,0),2)</f>
        <v>#N/A</v>
      </c>
      <c r="I4" s="181"/>
      <c r="J4" s="557" t="e">
        <f>INDEX(Insert_Assets!$B$395:$C$414,MATCH(H4,Financ_Y,0),2)</f>
        <v>#N/A</v>
      </c>
      <c r="K4" s="181"/>
      <c r="L4" s="557" t="e">
        <f>INDEX(Insert_Assets!$B$395:$C$414,MATCH(J4,Financ_Y,0),2)</f>
        <v>#N/A</v>
      </c>
      <c r="M4" s="181"/>
      <c r="N4" s="557" t="e">
        <f>INDEX(Insert_Assets!$B$395:$C$414,MATCH(L4,Financ_Y,0),2)</f>
        <v>#N/A</v>
      </c>
      <c r="O4" s="181"/>
      <c r="P4" s="557" t="e">
        <f>INDEX(Insert_Assets!$B$395:$C$414,MATCH(N4,Financ_Y,0),2)</f>
        <v>#N/A</v>
      </c>
      <c r="Q4" s="181"/>
      <c r="R4" s="557" t="e">
        <f>INDEX(Insert_Assets!$B$395:$C$414,MATCH(P4,Financ_Y,0),2)</f>
        <v>#N/A</v>
      </c>
      <c r="S4" s="181"/>
      <c r="T4" s="557" t="e">
        <f>INDEX(Insert_Assets!$B$395:$C$414,MATCH(R4,Financ_Y,0),2)</f>
        <v>#N/A</v>
      </c>
      <c r="U4" s="181"/>
      <c r="V4" s="557" t="e">
        <f>INDEX(Insert_Assets!$B$395:$C$414,MATCH(T4,Financ_Y,0),2)</f>
        <v>#N/A</v>
      </c>
      <c r="W4" s="181"/>
      <c r="X4" s="557" t="e">
        <f>INDEX(Insert_Assets!$B$395:$C$414,MATCH(V4,Financ_Y,0),2)</f>
        <v>#N/A</v>
      </c>
      <c r="Y4" s="181"/>
      <c r="Z4" s="557" t="e">
        <f>INDEX(Insert_Assets!$B$395:$C$414,MATCH(X4,Financ_Y,0),2)</f>
        <v>#N/A</v>
      </c>
      <c r="AA4" s="181"/>
      <c r="AB4" s="557" t="e">
        <f>INDEX(Insert_Assets!$B$395:$C$414,MATCH(Z4,Financ_Y,0),2)</f>
        <v>#N/A</v>
      </c>
      <c r="AC4" s="181"/>
      <c r="AD4" s="557" t="e">
        <f>INDEX(Insert_Assets!$B$395:$C$414,MATCH(AB4,Financ_Y,0),2)</f>
        <v>#N/A</v>
      </c>
      <c r="AE4" s="181"/>
      <c r="AF4" s="557" t="e">
        <f>INDEX(Insert_Assets!$B$395:$C$414,MATCH(AD4,Financ_Y,0),2)</f>
        <v>#N/A</v>
      </c>
      <c r="AG4" s="181"/>
      <c r="AH4" s="557" t="e">
        <f>INDEX(Insert_Assets!$B$395:$C$414,MATCH(AF4,Financ_Y,0),2)</f>
        <v>#N/A</v>
      </c>
      <c r="AI4" s="181"/>
      <c r="AJ4" s="557" t="e">
        <f>INDEX(Insert_Assets!$B$395:$C$414,MATCH(AH4,Financ_Y,0),2)</f>
        <v>#N/A</v>
      </c>
      <c r="AK4" s="181"/>
      <c r="AL4" s="557" t="e">
        <f>INDEX(Insert_Assets!$B$395:$C$414,MATCH(AJ4,Financ_Y,0),2)</f>
        <v>#N/A</v>
      </c>
      <c r="AM4" s="181"/>
      <c r="AN4" s="557" t="e">
        <f>INDEX(Insert_Assets!$B$395:$C$414,MATCH(AL4,Financ_Y,0),2)</f>
        <v>#N/A</v>
      </c>
      <c r="AO4" s="181"/>
      <c r="AP4" s="558" t="e">
        <f>INDEX(Insert_Assets!$B$395:$C$414,MATCH(AN4,Financ_Y,0),2)</f>
        <v>#N/A</v>
      </c>
    </row>
    <row r="5" spans="1:58" ht="13.5" customHeight="1" x14ac:dyDescent="0.3">
      <c r="B5" s="119" t="str">
        <f>Insert_Finance!B5</f>
        <v>Financial year (end date)</v>
      </c>
      <c r="D5" s="180">
        <f>Insert_Finance!C5</f>
        <v>0</v>
      </c>
      <c r="E5" s="181"/>
      <c r="F5" s="182">
        <f>DATE(YEAR(D5)+1,MONTH(D5),DAY(D5))</f>
        <v>366</v>
      </c>
      <c r="G5" s="181"/>
      <c r="H5" s="182">
        <f>DATE(YEAR(F5)+1,MONTH(F5),DAY(F5))</f>
        <v>731</v>
      </c>
      <c r="I5" s="181"/>
      <c r="J5" s="182">
        <f>DATE(YEAR(H5)+1,MONTH(H5),DAY(H5))</f>
        <v>1096</v>
      </c>
      <c r="K5" s="181"/>
      <c r="L5" s="182">
        <f>DATE(YEAR(J5)+1,MONTH(J5),DAY(J5))</f>
        <v>1461</v>
      </c>
      <c r="M5" s="181"/>
      <c r="N5" s="182">
        <f>DATE(YEAR(L5)+1,MONTH(L5),DAY(L5))</f>
        <v>1827</v>
      </c>
      <c r="O5" s="181"/>
      <c r="P5" s="182">
        <f>DATE(YEAR(N5)+1,MONTH(N5),DAY(N5))</f>
        <v>2192</v>
      </c>
      <c r="Q5" s="181"/>
      <c r="R5" s="182">
        <f>DATE(YEAR(P5)+1,MONTH(P5),DAY(P5))</f>
        <v>2557</v>
      </c>
      <c r="S5" s="181"/>
      <c r="T5" s="182">
        <f>DATE(YEAR(R5)+1,MONTH(R5),DAY(R5))</f>
        <v>2922</v>
      </c>
      <c r="U5" s="181"/>
      <c r="V5" s="182">
        <f>DATE(YEAR(T5)+1,MONTH(T5),DAY(T5))</f>
        <v>3288</v>
      </c>
      <c r="W5" s="181"/>
      <c r="X5" s="182">
        <f>DATE(YEAR(V5)+1,MONTH(V5),DAY(V5))</f>
        <v>3653</v>
      </c>
      <c r="Y5" s="181"/>
      <c r="Z5" s="182">
        <f>DATE(YEAR(X5)+1,MONTH(X5),DAY(X5))</f>
        <v>4018</v>
      </c>
      <c r="AA5" s="181"/>
      <c r="AB5" s="182">
        <f>DATE(YEAR(Z5)+1,MONTH(Z5),DAY(Z5))</f>
        <v>4383</v>
      </c>
      <c r="AC5" s="181"/>
      <c r="AD5" s="182">
        <f>DATE(YEAR(AB5)+1,MONTH(AB5),DAY(AB5))</f>
        <v>4749</v>
      </c>
      <c r="AE5" s="181"/>
      <c r="AF5" s="182">
        <f>DATE(YEAR(AD5)+1,MONTH(AD5),DAY(AD5))</f>
        <v>5114</v>
      </c>
      <c r="AG5" s="181"/>
      <c r="AH5" s="182">
        <f>DATE(YEAR(AF5)+1,MONTH(AF5),DAY(AF5))</f>
        <v>5479</v>
      </c>
      <c r="AI5" s="181"/>
      <c r="AJ5" s="182">
        <f>DATE(YEAR(AH5)+1,MONTH(AH5),DAY(AH5))</f>
        <v>5844</v>
      </c>
      <c r="AK5" s="181"/>
      <c r="AL5" s="182">
        <f>DATE(YEAR(AJ5)+1,MONTH(AJ5),DAY(AJ5))</f>
        <v>6210</v>
      </c>
      <c r="AM5" s="181"/>
      <c r="AN5" s="182">
        <f>DATE(YEAR(AL5)+1,MONTH(AL5),DAY(AL5))</f>
        <v>6575</v>
      </c>
      <c r="AO5" s="181"/>
      <c r="AP5" s="183">
        <f>DATE(YEAR(AN5)+1,MONTH(AN5),DAY(AN5))</f>
        <v>6940</v>
      </c>
    </row>
    <row r="6" spans="1:58" ht="9.9" customHeight="1" x14ac:dyDescent="0.3">
      <c r="F6" s="184"/>
      <c r="H6" s="184"/>
      <c r="J6" s="184"/>
      <c r="K6" s="121"/>
    </row>
    <row r="7" spans="1:58" ht="16.2" x14ac:dyDescent="0.3">
      <c r="A7" s="63"/>
      <c r="B7" s="185" t="s">
        <v>167</v>
      </c>
      <c r="D7" s="186">
        <f>SUM(J25:J75,T12:T20)</f>
        <v>0</v>
      </c>
      <c r="E7" s="181"/>
      <c r="F7" s="187">
        <f>SUM(L25:L75,V12:V20)</f>
        <v>0</v>
      </c>
      <c r="G7" s="181"/>
      <c r="H7" s="187">
        <f>SUM(N25:N75,X12:X20)</f>
        <v>0</v>
      </c>
      <c r="I7" s="181"/>
      <c r="J7" s="187">
        <f>SUM(P25:P75,Z12:Z20)</f>
        <v>0</v>
      </c>
      <c r="K7" s="181"/>
      <c r="L7" s="187">
        <f>SUM(R25:R75,AB12:AB20)</f>
        <v>0</v>
      </c>
      <c r="M7" s="181"/>
      <c r="N7" s="187">
        <f>SUM(T25:T75,AD12:AD20)</f>
        <v>0</v>
      </c>
      <c r="O7" s="181"/>
      <c r="P7" s="187">
        <f>SUM(V25:V75,AF12:AF20)</f>
        <v>0</v>
      </c>
      <c r="Q7" s="181"/>
      <c r="R7" s="187">
        <f>SUM(X25:X75,AH12:AH20)</f>
        <v>0</v>
      </c>
      <c r="S7" s="181"/>
      <c r="T7" s="187">
        <f>SUM(Z25:Z75,AJ12:AJ20)</f>
        <v>0</v>
      </c>
      <c r="U7" s="181"/>
      <c r="V7" s="187">
        <f>SUM(AB25:AB75,AL12:AL20)</f>
        <v>0</v>
      </c>
      <c r="W7" s="181"/>
      <c r="X7" s="187">
        <f>SUM(AD25:AD75,AN12:AN20)</f>
        <v>0</v>
      </c>
      <c r="Y7" s="181"/>
      <c r="Z7" s="187">
        <f>SUM(AF25:AF75,AP12:AP20)</f>
        <v>0</v>
      </c>
      <c r="AA7" s="181"/>
      <c r="AB7" s="187">
        <f>SUM(AH25:AH75,AR12:AR20)</f>
        <v>0</v>
      </c>
      <c r="AC7" s="181"/>
      <c r="AD7" s="187">
        <f>SUM(AJ25:AJ75,AT12:AT20)</f>
        <v>0</v>
      </c>
      <c r="AE7" s="181"/>
      <c r="AF7" s="187">
        <f>SUM(AL25:AL75,AV12:AV20)</f>
        <v>0</v>
      </c>
      <c r="AG7" s="181"/>
      <c r="AH7" s="187">
        <f>SUM(AN25:AN75,AX12:AX20)</f>
        <v>0</v>
      </c>
      <c r="AI7" s="181"/>
      <c r="AJ7" s="187">
        <f>SUM(AP25:AP75,AZ12:AZ20)</f>
        <v>0</v>
      </c>
      <c r="AK7" s="181"/>
      <c r="AL7" s="187">
        <f>SUM(AR25:AR75,BB12:BB20)</f>
        <v>0</v>
      </c>
      <c r="AM7" s="181"/>
      <c r="AN7" s="187">
        <f>SUM(AT25:AT75,BD12:BD20)</f>
        <v>0</v>
      </c>
      <c r="AO7" s="181"/>
      <c r="AP7" s="188">
        <f>SUM(AV25:AV75,BF12:BF20)</f>
        <v>0</v>
      </c>
    </row>
    <row r="8" spans="1:58" ht="9.9" customHeight="1" thickBot="1" x14ac:dyDescent="0.35">
      <c r="A8" s="63"/>
      <c r="C8" s="189"/>
      <c r="E8" s="189"/>
      <c r="G8" s="189"/>
      <c r="H8" s="184"/>
      <c r="I8" s="189"/>
      <c r="J8" s="184"/>
    </row>
    <row r="9" spans="1:58" ht="25.95" customHeight="1" x14ac:dyDescent="0.3">
      <c r="A9" s="63"/>
      <c r="B9" s="552" t="s">
        <v>300</v>
      </c>
      <c r="C9" s="550"/>
      <c r="D9" s="550"/>
      <c r="E9" s="550"/>
      <c r="G9" s="190"/>
      <c r="H9" s="775" t="s">
        <v>175</v>
      </c>
      <c r="I9" s="776"/>
      <c r="J9" s="776"/>
      <c r="K9" s="776"/>
      <c r="L9" s="776"/>
      <c r="M9" s="776"/>
      <c r="N9" s="776"/>
      <c r="O9" s="776"/>
      <c r="P9" s="777"/>
      <c r="R9" s="191" t="s">
        <v>312</v>
      </c>
      <c r="T9" s="769" t="s">
        <v>60</v>
      </c>
      <c r="U9" s="770"/>
      <c r="V9" s="770"/>
      <c r="W9" s="770"/>
      <c r="X9" s="770"/>
      <c r="Y9" s="770"/>
      <c r="Z9" s="770"/>
      <c r="AA9" s="770"/>
      <c r="AB9" s="771"/>
    </row>
    <row r="10" spans="1:58" ht="25.95" hidden="1" customHeight="1" x14ac:dyDescent="0.3">
      <c r="A10" s="63"/>
      <c r="B10" s="714"/>
      <c r="C10" s="550"/>
      <c r="D10" s="550"/>
      <c r="E10" s="550"/>
      <c r="G10" s="190"/>
      <c r="H10" s="709"/>
      <c r="I10" s="710"/>
      <c r="J10" s="710"/>
      <c r="K10" s="710"/>
      <c r="L10" s="710"/>
      <c r="M10" s="710"/>
      <c r="N10" s="710"/>
      <c r="O10" s="710"/>
      <c r="P10" s="711"/>
      <c r="R10" s="191"/>
      <c r="T10" s="707"/>
      <c r="U10" s="708"/>
      <c r="V10" s="708">
        <v>1</v>
      </c>
      <c r="W10" s="708"/>
      <c r="X10" s="708">
        <v>2</v>
      </c>
      <c r="Y10" s="708"/>
      <c r="Z10" s="708">
        <v>3</v>
      </c>
      <c r="AA10" s="708"/>
      <c r="AB10" s="708">
        <v>4</v>
      </c>
      <c r="AC10" s="708">
        <v>5</v>
      </c>
      <c r="AD10" s="708">
        <v>5</v>
      </c>
      <c r="AE10" s="708">
        <v>6</v>
      </c>
      <c r="AF10" s="708">
        <v>6</v>
      </c>
      <c r="AG10" s="708">
        <v>7</v>
      </c>
      <c r="AH10" s="708">
        <v>7</v>
      </c>
      <c r="AI10" s="708">
        <v>8</v>
      </c>
      <c r="AJ10" s="708">
        <v>8</v>
      </c>
      <c r="AK10" s="708"/>
      <c r="AL10" s="708">
        <v>9</v>
      </c>
      <c r="AM10" s="708"/>
      <c r="AN10" s="708">
        <v>10</v>
      </c>
      <c r="AO10" s="708"/>
      <c r="AP10" s="708">
        <v>11</v>
      </c>
      <c r="AQ10" s="708">
        <v>13</v>
      </c>
      <c r="AR10" s="708">
        <v>12</v>
      </c>
      <c r="AS10" s="708">
        <v>14</v>
      </c>
      <c r="AT10" s="708">
        <v>13</v>
      </c>
      <c r="AU10" s="708">
        <v>15</v>
      </c>
      <c r="AV10" s="708">
        <v>14</v>
      </c>
      <c r="AW10" s="708">
        <v>16</v>
      </c>
      <c r="AX10" s="708">
        <v>15</v>
      </c>
      <c r="AY10" s="708"/>
      <c r="AZ10" s="708">
        <v>16</v>
      </c>
      <c r="BA10" s="708"/>
      <c r="BB10" s="708">
        <v>17</v>
      </c>
      <c r="BC10" s="708"/>
      <c r="BD10" s="708">
        <v>18</v>
      </c>
      <c r="BE10" s="708">
        <v>21</v>
      </c>
      <c r="BF10" s="708">
        <v>19</v>
      </c>
    </row>
    <row r="11" spans="1:58" s="198" customFormat="1" ht="34.200000000000003" customHeight="1" x14ac:dyDescent="0.3">
      <c r="A11" s="192"/>
      <c r="B11" s="545" t="s">
        <v>36</v>
      </c>
      <c r="C11" s="193"/>
      <c r="D11" s="548" t="s">
        <v>332</v>
      </c>
      <c r="E11" s="193"/>
      <c r="F11" s="549" t="s">
        <v>176</v>
      </c>
      <c r="G11" s="126"/>
      <c r="H11" s="194">
        <f>D4</f>
        <v>0</v>
      </c>
      <c r="I11" s="113"/>
      <c r="J11" s="195" t="e">
        <f>INDEX(Insert_Assets!$B$395:$C$414,MATCH(Insert_Finance!C3,Financ_Y,0),2)</f>
        <v>#N/A</v>
      </c>
      <c r="K11" s="113"/>
      <c r="L11" s="195" t="e">
        <f>INDEX(Insert_Assets!$B$395:$C$414,MATCH(J11,Financ_Y,0),2)</f>
        <v>#N/A</v>
      </c>
      <c r="M11" s="113"/>
      <c r="N11" s="195" t="e">
        <f>INDEX(Insert_Assets!$B$395:$C$414,MATCH(L11,Financ_Y,0),2)</f>
        <v>#N/A</v>
      </c>
      <c r="O11" s="113"/>
      <c r="P11" s="196" t="e">
        <f>INDEX(Insert_Assets!$B$395:$C$414,MATCH(N11,Financ_Y,0),2)</f>
        <v>#N/A</v>
      </c>
      <c r="Q11" s="197"/>
      <c r="R11" s="191">
        <f>D4</f>
        <v>0</v>
      </c>
      <c r="S11" s="197"/>
      <c r="T11" s="709">
        <f>D4</f>
        <v>0</v>
      </c>
      <c r="U11" s="458"/>
      <c r="V11" s="710" t="e">
        <f>INDEX(Insert_Assets!$B$395:$C$414,MATCH(Insert_Finance!C3,Financ_Y,0),2)</f>
        <v>#N/A</v>
      </c>
      <c r="W11" s="458"/>
      <c r="X11" s="710" t="e">
        <f>INDEX(Insert_Assets!$B$395:$C$414,MATCH(V11,Financ_Y,0),2)</f>
        <v>#N/A</v>
      </c>
      <c r="Y11" s="458"/>
      <c r="Z11" s="710" t="e">
        <f>INDEX(Insert_Assets!$B$395:$C$414,MATCH(X11,Financ_Y,0),2)</f>
        <v>#N/A</v>
      </c>
      <c r="AA11" s="458"/>
      <c r="AB11" s="710" t="e">
        <f>INDEX(Insert_Assets!$B$395:$C$414,MATCH(Z11,Financ_Y,0),2)</f>
        <v>#N/A</v>
      </c>
      <c r="AC11" s="458"/>
      <c r="AD11" s="710" t="e">
        <f>INDEX(Insert_Assets!$B$395:$C$414,MATCH(AB11,Financ_Y,0),2)</f>
        <v>#N/A</v>
      </c>
      <c r="AE11" s="458"/>
      <c r="AF11" s="710" t="e">
        <f>INDEX(Insert_Assets!$B$395:$C$414,MATCH(AD11,Financ_Y,0),2)</f>
        <v>#N/A</v>
      </c>
      <c r="AG11" s="458"/>
      <c r="AH11" s="710" t="e">
        <f>INDEX(Insert_Assets!$B$395:$C$414,MATCH(AF11,Financ_Y,0),2)</f>
        <v>#N/A</v>
      </c>
      <c r="AI11" s="458"/>
      <c r="AJ11" s="710" t="e">
        <f>INDEX(Insert_Assets!$B$395:$C$414,MATCH(AH11,Financ_Y,0),2)</f>
        <v>#N/A</v>
      </c>
      <c r="AK11" s="458"/>
      <c r="AL11" s="710" t="e">
        <f>INDEX(Insert_Assets!$B$395:$C$414,MATCH(AJ11,Financ_Y,0),2)</f>
        <v>#N/A</v>
      </c>
      <c r="AM11" s="458"/>
      <c r="AN11" s="710" t="e">
        <f>INDEX(Insert_Assets!$B$395:$C$414,MATCH(AL11,Financ_Y,0),2)</f>
        <v>#N/A</v>
      </c>
      <c r="AO11" s="458"/>
      <c r="AP11" s="710" t="e">
        <f>INDEX(Insert_Assets!$B$395:$C$414,MATCH(AN11,Financ_Y,0),2)</f>
        <v>#N/A</v>
      </c>
      <c r="AQ11" s="458"/>
      <c r="AR11" s="710" t="e">
        <f>INDEX(Insert_Assets!$B$395:$C$414,MATCH(AP11,Financ_Y,0),2)</f>
        <v>#N/A</v>
      </c>
      <c r="AS11" s="458"/>
      <c r="AT11" s="710" t="e">
        <f>INDEX(Insert_Assets!$B$395:$C$414,MATCH(AR11,Financ_Y,0),2)</f>
        <v>#N/A</v>
      </c>
      <c r="AU11" s="458"/>
      <c r="AV11" s="710" t="e">
        <f>INDEX(Insert_Assets!$B$395:$C$414,MATCH(AT11,Financ_Y,0),2)</f>
        <v>#N/A</v>
      </c>
      <c r="AW11" s="458"/>
      <c r="AX11" s="710" t="e">
        <f>INDEX(Insert_Assets!$B$395:$C$414,MATCH(AV11,Financ_Y,0),2)</f>
        <v>#N/A</v>
      </c>
      <c r="AY11" s="458"/>
      <c r="AZ11" s="710" t="e">
        <f>INDEX(Insert_Assets!$B$395:$C$414,MATCH(AX11,Financ_Y,0),2)</f>
        <v>#N/A</v>
      </c>
      <c r="BA11" s="458"/>
      <c r="BB11" s="710" t="e">
        <f>INDEX(Insert_Assets!$B$395:$C$414,MATCH(AZ11,Financ_Y,0),2)</f>
        <v>#N/A</v>
      </c>
      <c r="BC11" s="458"/>
      <c r="BD11" s="710" t="e">
        <f>INDEX(Insert_Assets!$B$395:$C$414,MATCH(BB11,Financ_Y,0),2)</f>
        <v>#N/A</v>
      </c>
      <c r="BE11" s="458"/>
      <c r="BF11" s="711" t="e">
        <f>INDEX(Insert_Assets!$B$395:$C$414,MATCH(BD11,Financ_Y,0),2)</f>
        <v>#N/A</v>
      </c>
    </row>
    <row r="12" spans="1:58" ht="16.2" x14ac:dyDescent="0.3">
      <c r="A12" s="63"/>
      <c r="B12" s="551" t="s">
        <v>311</v>
      </c>
      <c r="C12" s="83"/>
      <c r="D12" s="621"/>
      <c r="E12" s="83"/>
      <c r="F12" s="598" t="s">
        <v>164</v>
      </c>
      <c r="G12" s="94"/>
      <c r="H12" s="607"/>
      <c r="I12" s="94"/>
      <c r="J12" s="611"/>
      <c r="K12" s="94"/>
      <c r="L12" s="611"/>
      <c r="M12" s="94"/>
      <c r="N12" s="611"/>
      <c r="O12" s="94"/>
      <c r="P12" s="628"/>
      <c r="Q12" s="199" t="s">
        <v>234</v>
      </c>
      <c r="R12" s="630"/>
      <c r="S12" s="553" t="s">
        <v>235</v>
      </c>
      <c r="T12" s="200">
        <f>H12*R12</f>
        <v>0</v>
      </c>
      <c r="U12" s="151"/>
      <c r="V12" s="201">
        <f>J12*($R12*((1+$D$12)^V10))</f>
        <v>0</v>
      </c>
      <c r="W12" s="202">
        <f>IF(I12=0,0,U12*K12/I12*(1+Insert_Finance!$C$7))</f>
        <v>0</v>
      </c>
      <c r="X12" s="201">
        <f>L12*($R12*((1+$D$12)^X10))</f>
        <v>0</v>
      </c>
      <c r="Y12" s="202">
        <f>IF(K12=0,0,W12*M12/K12*(1+Insert_Finance!$C$7))</f>
        <v>0</v>
      </c>
      <c r="Z12" s="201">
        <f>N12*($R12*((1+$D$12)^Z10))</f>
        <v>0</v>
      </c>
      <c r="AA12" s="202"/>
      <c r="AB12" s="201">
        <f>P12*($R12*((1+$D$12)^AB10))</f>
        <v>0</v>
      </c>
      <c r="AC12" s="202"/>
      <c r="AD12" s="201">
        <f>$P12*($R12*((1+$D$12)^AD10))</f>
        <v>0</v>
      </c>
      <c r="AE12" s="202"/>
      <c r="AF12" s="201">
        <f>$P12*($R12*((1+$D$12)^AF10))</f>
        <v>0</v>
      </c>
      <c r="AG12" s="202"/>
      <c r="AH12" s="201">
        <f>$P12*($R12*((1+$D$12)^AH10))</f>
        <v>0</v>
      </c>
      <c r="AI12" s="202"/>
      <c r="AJ12" s="201">
        <f>$P12*($R12*((1+$D$12)^AJ10))</f>
        <v>0</v>
      </c>
      <c r="AK12" s="202"/>
      <c r="AL12" s="201">
        <f>$P12*($R12*((1+$D$12)^AL10))</f>
        <v>0</v>
      </c>
      <c r="AM12" s="202"/>
      <c r="AN12" s="201">
        <f>$P12*($R12*((1+$D$12)^AN10))</f>
        <v>0</v>
      </c>
      <c r="AO12" s="202"/>
      <c r="AP12" s="201">
        <f>$P12*($R12*((1+$D$12)^AP10))</f>
        <v>0</v>
      </c>
      <c r="AQ12" s="202"/>
      <c r="AR12" s="201">
        <f>$P12*($R12*((1+$D$12)^AR10))</f>
        <v>0</v>
      </c>
      <c r="AS12" s="202"/>
      <c r="AT12" s="201">
        <f>$P12*($R12*((1+$D$12)^AT10))</f>
        <v>0</v>
      </c>
      <c r="AU12" s="202"/>
      <c r="AV12" s="201">
        <f>$P12*($R12*((1+$D$12)^AV10))</f>
        <v>0</v>
      </c>
      <c r="AW12" s="202"/>
      <c r="AX12" s="201">
        <f>$P12*($R12*((1+$D$12)^AX10))</f>
        <v>0</v>
      </c>
      <c r="AY12" s="202"/>
      <c r="AZ12" s="201">
        <f>$P12*($R12*((1+$D$12)^AZ10))</f>
        <v>0</v>
      </c>
      <c r="BA12" s="202"/>
      <c r="BB12" s="201">
        <f>$P12*($R12*((1+$D$12)^BB10))</f>
        <v>0</v>
      </c>
      <c r="BC12" s="202"/>
      <c r="BD12" s="201">
        <f>$P12*($R12*((1+$D$12)^BD10))</f>
        <v>0</v>
      </c>
      <c r="BE12" s="202"/>
      <c r="BF12" s="203">
        <f>$P12*($R12*((1+$D$12)^BF10))</f>
        <v>0</v>
      </c>
    </row>
    <row r="13" spans="1:58" ht="4.2" customHeight="1" x14ac:dyDescent="0.3">
      <c r="A13" s="63"/>
      <c r="B13" s="57"/>
      <c r="C13" s="94"/>
      <c r="D13" s="94"/>
      <c r="E13" s="94"/>
      <c r="F13" s="204"/>
      <c r="G13" s="94"/>
      <c r="H13" s="57"/>
      <c r="I13" s="94"/>
      <c r="J13" s="94"/>
      <c r="K13" s="94"/>
      <c r="L13" s="94"/>
      <c r="M13" s="94"/>
      <c r="N13" s="94"/>
      <c r="O13" s="94"/>
      <c r="P13" s="204"/>
      <c r="Q13" s="124"/>
      <c r="R13" s="205"/>
      <c r="S13" s="418"/>
      <c r="T13" s="206"/>
      <c r="U13" s="207"/>
      <c r="V13" s="208"/>
      <c r="W13" s="209"/>
      <c r="X13" s="208"/>
      <c r="Y13" s="209"/>
      <c r="Z13" s="208"/>
      <c r="AA13" s="209"/>
      <c r="AB13" s="208"/>
      <c r="AC13" s="209"/>
      <c r="AD13" s="208"/>
      <c r="AE13" s="209"/>
      <c r="AF13" s="208"/>
      <c r="AG13" s="209"/>
      <c r="AH13" s="208"/>
      <c r="AI13" s="209"/>
      <c r="AJ13" s="208"/>
      <c r="AK13" s="209"/>
      <c r="AL13" s="208"/>
      <c r="AM13" s="209"/>
      <c r="AN13" s="208"/>
      <c r="AO13" s="209"/>
      <c r="AP13" s="208"/>
      <c r="AQ13" s="209"/>
      <c r="AR13" s="208"/>
      <c r="AS13" s="209"/>
      <c r="AT13" s="208"/>
      <c r="AU13" s="209"/>
      <c r="AV13" s="208"/>
      <c r="AW13" s="209"/>
      <c r="AX13" s="208"/>
      <c r="AY13" s="209"/>
      <c r="AZ13" s="208"/>
      <c r="BA13" s="209"/>
      <c r="BB13" s="208"/>
      <c r="BC13" s="209"/>
      <c r="BD13" s="208"/>
      <c r="BE13" s="209"/>
      <c r="BF13" s="210"/>
    </row>
    <row r="14" spans="1:58" ht="16.2" x14ac:dyDescent="0.3">
      <c r="A14" s="63"/>
      <c r="B14" s="57" t="s">
        <v>341</v>
      </c>
      <c r="C14" s="94"/>
      <c r="D14" s="94"/>
      <c r="E14" s="94"/>
      <c r="F14" s="204" t="s">
        <v>163</v>
      </c>
      <c r="G14" s="94"/>
      <c r="H14" s="599">
        <f>Insert_Customers!P19</f>
        <v>0</v>
      </c>
      <c r="I14" s="600"/>
      <c r="J14" s="600">
        <f>Insert_Customers!AB53</f>
        <v>0</v>
      </c>
      <c r="K14" s="600"/>
      <c r="L14" s="600">
        <f>Insert_Customers!AD53</f>
        <v>0</v>
      </c>
      <c r="M14" s="600"/>
      <c r="N14" s="600">
        <f>Insert_Customers!AF53</f>
        <v>0</v>
      </c>
      <c r="O14" s="600"/>
      <c r="P14" s="601">
        <f>Insert_Customers!AH53</f>
        <v>0</v>
      </c>
      <c r="Q14" s="131" t="s">
        <v>234</v>
      </c>
      <c r="R14" s="631"/>
      <c r="S14" s="554" t="s">
        <v>235</v>
      </c>
      <c r="T14" s="211">
        <f>H14*R14</f>
        <v>0</v>
      </c>
      <c r="U14" s="207"/>
      <c r="V14" s="212">
        <f>J14*($R14*((1+Insert_Finance!$C$7)^V$10))</f>
        <v>0</v>
      </c>
      <c r="W14" s="209">
        <f>IF(I14=0,0,U14*K14/I14*(1+Insert_Finance!$C$7))</f>
        <v>0</v>
      </c>
      <c r="X14" s="212">
        <f>L14*($R14*((1+Insert_Finance!$C$7)^X$10))</f>
        <v>0</v>
      </c>
      <c r="Y14" s="209">
        <f>IF(K14=0,0,W14*M14/K14*(1+Insert_Finance!$C$7))</f>
        <v>0</v>
      </c>
      <c r="Z14" s="212">
        <f>N14*($R14*((1+Insert_Finance!$C$7)^Z$10))</f>
        <v>0</v>
      </c>
      <c r="AA14" s="209"/>
      <c r="AB14" s="212">
        <f>P14*($R14*((1+Insert_Finance!$C$7)^AB$10))</f>
        <v>0</v>
      </c>
      <c r="AC14" s="209"/>
      <c r="AD14" s="212">
        <f>$P14*($R14*((1+Insert_Finance!$C$7)^AD$10))</f>
        <v>0</v>
      </c>
      <c r="AE14" s="209"/>
      <c r="AF14" s="212">
        <f>$P14*($R14*((1+Insert_Finance!$C$7)^AF$10))</f>
        <v>0</v>
      </c>
      <c r="AG14" s="209"/>
      <c r="AH14" s="212">
        <f>$P14*($R14*((1+Insert_Finance!$C$7)^AH$10))</f>
        <v>0</v>
      </c>
      <c r="AI14" s="209"/>
      <c r="AJ14" s="212">
        <f>$P14*($R14*((1+Insert_Finance!$C$7)^AJ$10))</f>
        <v>0</v>
      </c>
      <c r="AK14" s="209"/>
      <c r="AL14" s="212">
        <f>$P14*($R14*((1+Insert_Finance!$C$7)^AL$10))</f>
        <v>0</v>
      </c>
      <c r="AM14" s="209"/>
      <c r="AN14" s="212">
        <f>$P14*($R14*((1+Insert_Finance!$C$7)^AN$10))</f>
        <v>0</v>
      </c>
      <c r="AO14" s="209"/>
      <c r="AP14" s="212">
        <f>$P14*($R14*((1+Insert_Finance!$C$7)^AP$10))</f>
        <v>0</v>
      </c>
      <c r="AQ14" s="209"/>
      <c r="AR14" s="212">
        <f>$P14*($R14*((1+Insert_Finance!$C$7)^AR$10))</f>
        <v>0</v>
      </c>
      <c r="AS14" s="209"/>
      <c r="AT14" s="212">
        <f>$P14*($R14*((1+Insert_Finance!$C$7)^AT$10))</f>
        <v>0</v>
      </c>
      <c r="AU14" s="209"/>
      <c r="AV14" s="212">
        <f>$P14*($R14*((1+Insert_Finance!$C$7)^AV$10))</f>
        <v>0</v>
      </c>
      <c r="AW14" s="209"/>
      <c r="AX14" s="212">
        <f>$P14*($R14*((1+Insert_Finance!$C$7)^AX$10))</f>
        <v>0</v>
      </c>
      <c r="AY14" s="209"/>
      <c r="AZ14" s="212">
        <f>$P14*($R14*((1+Insert_Finance!$C$7)^AZ$10))</f>
        <v>0</v>
      </c>
      <c r="BA14" s="209"/>
      <c r="BB14" s="212">
        <f>$P14*($R14*((1+Insert_Finance!$C$7)^BB$10))</f>
        <v>0</v>
      </c>
      <c r="BC14" s="209"/>
      <c r="BD14" s="212">
        <f>$P14*($R14*((1+Insert_Finance!$C$7)^BD$10))</f>
        <v>0</v>
      </c>
      <c r="BE14" s="209"/>
      <c r="BF14" s="213">
        <f>$P14*($R14*((1+Insert_Finance!$C$7)^BF$10))</f>
        <v>0</v>
      </c>
    </row>
    <row r="15" spans="1:58" ht="4.2" customHeight="1" x14ac:dyDescent="0.3">
      <c r="A15" s="63"/>
      <c r="B15" s="57"/>
      <c r="C15" s="94"/>
      <c r="D15" s="94"/>
      <c r="E15" s="94"/>
      <c r="F15" s="204"/>
      <c r="G15" s="94"/>
      <c r="H15" s="57"/>
      <c r="I15" s="94"/>
      <c r="J15" s="94"/>
      <c r="K15" s="94"/>
      <c r="L15" s="94"/>
      <c r="M15" s="94"/>
      <c r="N15" s="94"/>
      <c r="O15" s="94"/>
      <c r="P15" s="204"/>
      <c r="Q15" s="124"/>
      <c r="R15" s="205"/>
      <c r="S15" s="418"/>
      <c r="T15" s="206"/>
      <c r="U15" s="207"/>
      <c r="V15" s="208"/>
      <c r="W15" s="209"/>
      <c r="X15" s="208"/>
      <c r="Y15" s="209"/>
      <c r="Z15" s="208"/>
      <c r="AA15" s="209"/>
      <c r="AB15" s="208"/>
      <c r="AC15" s="209"/>
      <c r="AD15" s="208"/>
      <c r="AE15" s="209"/>
      <c r="AF15" s="208"/>
      <c r="AG15" s="209"/>
      <c r="AH15" s="208"/>
      <c r="AI15" s="209"/>
      <c r="AJ15" s="208"/>
      <c r="AK15" s="209"/>
      <c r="AL15" s="208"/>
      <c r="AM15" s="209"/>
      <c r="AN15" s="208"/>
      <c r="AO15" s="209"/>
      <c r="AP15" s="208"/>
      <c r="AQ15" s="209"/>
      <c r="AR15" s="208"/>
      <c r="AS15" s="209"/>
      <c r="AT15" s="208"/>
      <c r="AU15" s="209"/>
      <c r="AV15" s="208"/>
      <c r="AW15" s="209"/>
      <c r="AX15" s="208"/>
      <c r="AY15" s="209"/>
      <c r="AZ15" s="208"/>
      <c r="BA15" s="209"/>
      <c r="BB15" s="208"/>
      <c r="BC15" s="209"/>
      <c r="BD15" s="208"/>
      <c r="BE15" s="209"/>
      <c r="BF15" s="210"/>
    </row>
    <row r="16" spans="1:58" ht="16.2" x14ac:dyDescent="0.3">
      <c r="A16" s="63"/>
      <c r="B16" s="607"/>
      <c r="C16" s="94"/>
      <c r="D16" s="94"/>
      <c r="E16" s="94"/>
      <c r="F16" s="628"/>
      <c r="G16" s="94"/>
      <c r="H16" s="607"/>
      <c r="I16" s="94"/>
      <c r="J16" s="611"/>
      <c r="K16" s="94"/>
      <c r="L16" s="611"/>
      <c r="M16" s="94"/>
      <c r="N16" s="611"/>
      <c r="O16" s="94"/>
      <c r="P16" s="628"/>
      <c r="Q16" s="131" t="s">
        <v>234</v>
      </c>
      <c r="R16" s="631"/>
      <c r="S16" s="554" t="s">
        <v>235</v>
      </c>
      <c r="T16" s="211">
        <f>H16*R16</f>
        <v>0</v>
      </c>
      <c r="U16" s="207"/>
      <c r="V16" s="212">
        <f>J16*($R16*((1+Insert_Finance!$C$7)^V$10))</f>
        <v>0</v>
      </c>
      <c r="W16" s="209">
        <f>IF(I16=0,0,U16*K16/I16*(1+Insert_Finance!$C$7))</f>
        <v>0</v>
      </c>
      <c r="X16" s="212">
        <f>L16*($R16*((1+Insert_Finance!$C$7)^X$10))</f>
        <v>0</v>
      </c>
      <c r="Y16" s="209">
        <f>IF(K16=0,0,W16*M16/K16*(1+Insert_Finance!$C$7))</f>
        <v>0</v>
      </c>
      <c r="Z16" s="212">
        <f>N16*($R16*((1+Insert_Finance!$C$7)^Z$10))</f>
        <v>0</v>
      </c>
      <c r="AA16" s="209"/>
      <c r="AB16" s="212">
        <f>P16*($R16*((1+Insert_Finance!$C$7)^AB$10))</f>
        <v>0</v>
      </c>
      <c r="AC16" s="209"/>
      <c r="AD16" s="212">
        <f>$P16*($R16*((1+Insert_Finance!$C$7)^AD$10))</f>
        <v>0</v>
      </c>
      <c r="AE16" s="209"/>
      <c r="AF16" s="212">
        <f>$P16*($R16*((1+Insert_Finance!$C$7)^AF$10))</f>
        <v>0</v>
      </c>
      <c r="AG16" s="209"/>
      <c r="AH16" s="212">
        <f>$P16*($R16*((1+Insert_Finance!$C$7)^AH$10))</f>
        <v>0</v>
      </c>
      <c r="AI16" s="209"/>
      <c r="AJ16" s="212">
        <f>$P16*($R16*((1+Insert_Finance!$C$7)^AJ$10))</f>
        <v>0</v>
      </c>
      <c r="AK16" s="209"/>
      <c r="AL16" s="212">
        <f>$P16*($R16*((1+Insert_Finance!$C$7)^AL$10))</f>
        <v>0</v>
      </c>
      <c r="AM16" s="209"/>
      <c r="AN16" s="212">
        <f>$P16*($R16*((1+Insert_Finance!$C$7)^AN$10))</f>
        <v>0</v>
      </c>
      <c r="AO16" s="209"/>
      <c r="AP16" s="212">
        <f>$P16*($R16*((1+Insert_Finance!$C$7)^AP$10))</f>
        <v>0</v>
      </c>
      <c r="AQ16" s="209"/>
      <c r="AR16" s="212">
        <f>$P16*($R16*((1+Insert_Finance!$C$7)^AR$10))</f>
        <v>0</v>
      </c>
      <c r="AS16" s="209"/>
      <c r="AT16" s="212">
        <f>$P16*($R16*((1+Insert_Finance!$C$7)^AT$10))</f>
        <v>0</v>
      </c>
      <c r="AU16" s="209"/>
      <c r="AV16" s="212">
        <f>$P16*($R16*((1+Insert_Finance!$C$7)^AV$10))</f>
        <v>0</v>
      </c>
      <c r="AW16" s="209"/>
      <c r="AX16" s="212">
        <f>$P16*($R16*((1+Insert_Finance!$C$7)^AX$10))</f>
        <v>0</v>
      </c>
      <c r="AY16" s="209"/>
      <c r="AZ16" s="212">
        <f>$P16*($R16*((1+Insert_Finance!$C$7)^AZ$10))</f>
        <v>0</v>
      </c>
      <c r="BA16" s="209"/>
      <c r="BB16" s="212">
        <f>$P16*($R16*((1+Insert_Finance!$C$7)^BB$10))</f>
        <v>0</v>
      </c>
      <c r="BC16" s="209"/>
      <c r="BD16" s="212">
        <f>$P16*($R16*((1+Insert_Finance!$C$7)^BD$10))</f>
        <v>0</v>
      </c>
      <c r="BE16" s="209"/>
      <c r="BF16" s="213">
        <f>$P16*($R16*((1+Insert_Finance!$C$7)^BF$10))</f>
        <v>0</v>
      </c>
    </row>
    <row r="17" spans="1:58" ht="4.2" customHeight="1" x14ac:dyDescent="0.3">
      <c r="A17" s="63"/>
      <c r="B17" s="57"/>
      <c r="C17" s="94"/>
      <c r="D17" s="94"/>
      <c r="E17" s="94"/>
      <c r="F17" s="204"/>
      <c r="G17" s="94"/>
      <c r="H17" s="57"/>
      <c r="I17" s="94"/>
      <c r="J17" s="94"/>
      <c r="K17" s="94"/>
      <c r="L17" s="94"/>
      <c r="M17" s="94"/>
      <c r="N17" s="94"/>
      <c r="O17" s="94"/>
      <c r="P17" s="204"/>
      <c r="Q17" s="124"/>
      <c r="R17" s="205"/>
      <c r="S17" s="418"/>
      <c r="T17" s="206"/>
      <c r="U17" s="207"/>
      <c r="V17" s="208"/>
      <c r="W17" s="209"/>
      <c r="X17" s="208"/>
      <c r="Y17" s="209"/>
      <c r="Z17" s="208"/>
      <c r="AA17" s="209"/>
      <c r="AB17" s="208"/>
      <c r="AC17" s="209"/>
      <c r="AD17" s="208"/>
      <c r="AE17" s="209"/>
      <c r="AF17" s="208"/>
      <c r="AG17" s="209"/>
      <c r="AH17" s="208"/>
      <c r="AI17" s="209"/>
      <c r="AJ17" s="208"/>
      <c r="AK17" s="209"/>
      <c r="AL17" s="208"/>
      <c r="AM17" s="209"/>
      <c r="AN17" s="208"/>
      <c r="AO17" s="209"/>
      <c r="AP17" s="208"/>
      <c r="AQ17" s="209"/>
      <c r="AR17" s="208"/>
      <c r="AS17" s="209"/>
      <c r="AT17" s="208"/>
      <c r="AU17" s="209"/>
      <c r="AV17" s="208"/>
      <c r="AW17" s="209"/>
      <c r="AX17" s="208"/>
      <c r="AY17" s="209"/>
      <c r="AZ17" s="208"/>
      <c r="BA17" s="209"/>
      <c r="BB17" s="208"/>
      <c r="BC17" s="209"/>
      <c r="BD17" s="208"/>
      <c r="BE17" s="209"/>
      <c r="BF17" s="210"/>
    </row>
    <row r="18" spans="1:58" ht="16.2" x14ac:dyDescent="0.3">
      <c r="A18" s="63"/>
      <c r="B18" s="607"/>
      <c r="C18" s="94"/>
      <c r="D18" s="94"/>
      <c r="E18" s="94"/>
      <c r="F18" s="628"/>
      <c r="G18" s="94"/>
      <c r="H18" s="607"/>
      <c r="I18" s="94"/>
      <c r="J18" s="611"/>
      <c r="K18" s="94"/>
      <c r="L18" s="611"/>
      <c r="M18" s="94"/>
      <c r="N18" s="611"/>
      <c r="O18" s="94"/>
      <c r="P18" s="628"/>
      <c r="Q18" s="131" t="s">
        <v>234</v>
      </c>
      <c r="R18" s="631"/>
      <c r="S18" s="554" t="s">
        <v>235</v>
      </c>
      <c r="T18" s="211">
        <f>H18*R18</f>
        <v>0</v>
      </c>
      <c r="U18" s="207"/>
      <c r="V18" s="212">
        <f>J18*($R18*((1+Insert_Finance!$C$7)^V$10))</f>
        <v>0</v>
      </c>
      <c r="W18" s="209">
        <f>IF(I18=0,0,U18*K18/I18*(1+Insert_Finance!$C$7))</f>
        <v>0</v>
      </c>
      <c r="X18" s="212">
        <f>L18*($R18*((1+Insert_Finance!$C$7)^X$10))</f>
        <v>0</v>
      </c>
      <c r="Y18" s="209">
        <f>IF(K18=0,0,W18*M18/K18*(1+Insert_Finance!$C$7))</f>
        <v>0</v>
      </c>
      <c r="Z18" s="212">
        <f>N18*($R18*((1+Insert_Finance!$C$7)^Z$10))</f>
        <v>0</v>
      </c>
      <c r="AA18" s="209"/>
      <c r="AB18" s="212">
        <f>P18*($R18*((1+Insert_Finance!$C$7)^AB$10))</f>
        <v>0</v>
      </c>
      <c r="AC18" s="209"/>
      <c r="AD18" s="212">
        <f>$P18*($R18*((1+Insert_Finance!$C$7)^AD$10))</f>
        <v>0</v>
      </c>
      <c r="AE18" s="209"/>
      <c r="AF18" s="212">
        <f>$P18*($R18*((1+Insert_Finance!$C$7)^AF$10))</f>
        <v>0</v>
      </c>
      <c r="AG18" s="209"/>
      <c r="AH18" s="212">
        <f>$P18*($R18*((1+Insert_Finance!$C$7)^AH$10))</f>
        <v>0</v>
      </c>
      <c r="AI18" s="209"/>
      <c r="AJ18" s="212">
        <f>$P18*($R18*((1+Insert_Finance!$C$7)^AJ$10))</f>
        <v>0</v>
      </c>
      <c r="AK18" s="209"/>
      <c r="AL18" s="212">
        <f>$P18*($R18*((1+Insert_Finance!$C$7)^AL$10))</f>
        <v>0</v>
      </c>
      <c r="AM18" s="209"/>
      <c r="AN18" s="212">
        <f>$P18*($R18*((1+Insert_Finance!$C$7)^AN$10))</f>
        <v>0</v>
      </c>
      <c r="AO18" s="209"/>
      <c r="AP18" s="212">
        <f>$P18*($R18*((1+Insert_Finance!$C$7)^AP$10))</f>
        <v>0</v>
      </c>
      <c r="AQ18" s="209"/>
      <c r="AR18" s="212">
        <f>$P18*($R18*((1+Insert_Finance!$C$7)^AR$10))</f>
        <v>0</v>
      </c>
      <c r="AS18" s="209"/>
      <c r="AT18" s="212">
        <f>$P18*($R18*((1+Insert_Finance!$C$7)^AT$10))</f>
        <v>0</v>
      </c>
      <c r="AU18" s="209"/>
      <c r="AV18" s="212">
        <f>$P18*($R18*((1+Insert_Finance!$C$7)^AV$10))</f>
        <v>0</v>
      </c>
      <c r="AW18" s="209"/>
      <c r="AX18" s="212">
        <f>$P18*($R18*((1+Insert_Finance!$C$7)^AX$10))</f>
        <v>0</v>
      </c>
      <c r="AY18" s="209"/>
      <c r="AZ18" s="212">
        <f>$P18*($R18*((1+Insert_Finance!$C$7)^AZ$10))</f>
        <v>0</v>
      </c>
      <c r="BA18" s="209"/>
      <c r="BB18" s="212">
        <f>$P18*($R18*((1+Insert_Finance!$C$7)^BB$10))</f>
        <v>0</v>
      </c>
      <c r="BC18" s="209"/>
      <c r="BD18" s="212">
        <f>$P18*($R18*((1+Insert_Finance!$C$7)^BD$10))</f>
        <v>0</v>
      </c>
      <c r="BE18" s="209"/>
      <c r="BF18" s="213">
        <f>$P18*($R18*((1+Insert_Finance!$C$7)^BF$10))</f>
        <v>0</v>
      </c>
    </row>
    <row r="19" spans="1:58" ht="4.2" customHeight="1" x14ac:dyDescent="0.3">
      <c r="A19" s="63"/>
      <c r="B19" s="57"/>
      <c r="C19" s="94"/>
      <c r="D19" s="94"/>
      <c r="E19" s="94"/>
      <c r="F19" s="204"/>
      <c r="G19" s="94"/>
      <c r="H19" s="57"/>
      <c r="I19" s="94"/>
      <c r="J19" s="94"/>
      <c r="K19" s="94"/>
      <c r="L19" s="94"/>
      <c r="M19" s="94"/>
      <c r="N19" s="94"/>
      <c r="O19" s="94"/>
      <c r="P19" s="204"/>
      <c r="Q19" s="124"/>
      <c r="R19" s="205"/>
      <c r="S19" s="418"/>
      <c r="T19" s="206"/>
      <c r="U19" s="207"/>
      <c r="V19" s="208"/>
      <c r="W19" s="209"/>
      <c r="X19" s="208"/>
      <c r="Y19" s="209"/>
      <c r="Z19" s="208"/>
      <c r="AA19" s="209"/>
      <c r="AB19" s="208"/>
      <c r="AC19" s="209"/>
      <c r="AD19" s="208"/>
      <c r="AE19" s="209"/>
      <c r="AF19" s="208"/>
      <c r="AG19" s="209"/>
      <c r="AH19" s="208"/>
      <c r="AI19" s="209"/>
      <c r="AJ19" s="208"/>
      <c r="AK19" s="209"/>
      <c r="AL19" s="208"/>
      <c r="AM19" s="209"/>
      <c r="AN19" s="208"/>
      <c r="AO19" s="209"/>
      <c r="AP19" s="208"/>
      <c r="AQ19" s="209"/>
      <c r="AR19" s="208"/>
      <c r="AS19" s="209"/>
      <c r="AT19" s="208"/>
      <c r="AU19" s="209"/>
      <c r="AV19" s="208"/>
      <c r="AW19" s="209"/>
      <c r="AX19" s="208"/>
      <c r="AY19" s="209"/>
      <c r="AZ19" s="208"/>
      <c r="BA19" s="209"/>
      <c r="BB19" s="208"/>
      <c r="BC19" s="209"/>
      <c r="BD19" s="208"/>
      <c r="BE19" s="209"/>
      <c r="BF19" s="210"/>
    </row>
    <row r="20" spans="1:58" ht="16.2" x14ac:dyDescent="0.3">
      <c r="A20" s="63"/>
      <c r="B20" s="627"/>
      <c r="C20" s="214"/>
      <c r="D20" s="214"/>
      <c r="E20" s="214"/>
      <c r="F20" s="629"/>
      <c r="G20" s="94"/>
      <c r="H20" s="627"/>
      <c r="I20" s="214"/>
      <c r="J20" s="633"/>
      <c r="K20" s="214"/>
      <c r="L20" s="633"/>
      <c r="M20" s="214"/>
      <c r="N20" s="633"/>
      <c r="O20" s="214"/>
      <c r="P20" s="629"/>
      <c r="Q20" s="215" t="s">
        <v>234</v>
      </c>
      <c r="R20" s="632"/>
      <c r="S20" s="555" t="s">
        <v>235</v>
      </c>
      <c r="T20" s="216">
        <f>H20*R20</f>
        <v>0</v>
      </c>
      <c r="U20" s="217"/>
      <c r="V20" s="218">
        <f>J20*($R20*((1+Insert_Finance!$C$7)^V$10))</f>
        <v>0</v>
      </c>
      <c r="W20" s="219">
        <f>IF(I20=0,0,U20*K20/I20*(1+Insert_Finance!$C$7))</f>
        <v>0</v>
      </c>
      <c r="X20" s="218">
        <f>L20*($R20*((1+Insert_Finance!$C$7)^X$10))</f>
        <v>0</v>
      </c>
      <c r="Y20" s="219">
        <f>IF(K20=0,0,W20*M20/K20*(1+Insert_Finance!$C$7))</f>
        <v>0</v>
      </c>
      <c r="Z20" s="218">
        <f>N20*($R20*((1+Insert_Finance!$C$7)^Z$10))</f>
        <v>0</v>
      </c>
      <c r="AA20" s="219"/>
      <c r="AB20" s="218">
        <f>P20*($R20*((1+Insert_Finance!$C$7)^AB$10))</f>
        <v>0</v>
      </c>
      <c r="AC20" s="219"/>
      <c r="AD20" s="218">
        <f>$P20*($R20*((1+Insert_Finance!$C$7)^AD$10))</f>
        <v>0</v>
      </c>
      <c r="AE20" s="219"/>
      <c r="AF20" s="218">
        <f>$P20*($R20*((1+Insert_Finance!$C$7)^AF$10))</f>
        <v>0</v>
      </c>
      <c r="AG20" s="219"/>
      <c r="AH20" s="218">
        <f>$P20*($R20*((1+Insert_Finance!$C$7)^AH$10))</f>
        <v>0</v>
      </c>
      <c r="AI20" s="219"/>
      <c r="AJ20" s="218">
        <f>$P20*($R20*((1+Insert_Finance!$C$7)^AJ$10))</f>
        <v>0</v>
      </c>
      <c r="AK20" s="219"/>
      <c r="AL20" s="218">
        <f>$P20*($R20*((1+Insert_Finance!$C$7)^AL$10))</f>
        <v>0</v>
      </c>
      <c r="AM20" s="219"/>
      <c r="AN20" s="218">
        <f>$P20*($R20*((1+Insert_Finance!$C$7)^AN$10))</f>
        <v>0</v>
      </c>
      <c r="AO20" s="219"/>
      <c r="AP20" s="218">
        <f>$P20*($R20*((1+Insert_Finance!$C$7)^AP$10))</f>
        <v>0</v>
      </c>
      <c r="AQ20" s="219"/>
      <c r="AR20" s="218">
        <f>$P20*($R20*((1+Insert_Finance!$C$7)^AR$10))</f>
        <v>0</v>
      </c>
      <c r="AS20" s="219"/>
      <c r="AT20" s="218">
        <f>$P20*($R20*((1+Insert_Finance!$C$7)^AT$10))</f>
        <v>0</v>
      </c>
      <c r="AU20" s="219"/>
      <c r="AV20" s="218">
        <f>$P20*($R20*((1+Insert_Finance!$C$7)^AV$10))</f>
        <v>0</v>
      </c>
      <c r="AW20" s="219"/>
      <c r="AX20" s="218">
        <f>$P20*($R20*((1+Insert_Finance!$C$7)^AX$10))</f>
        <v>0</v>
      </c>
      <c r="AY20" s="219"/>
      <c r="AZ20" s="218">
        <f>$P20*($R20*((1+Insert_Finance!$C$7)^AZ$10))</f>
        <v>0</v>
      </c>
      <c r="BA20" s="219"/>
      <c r="BB20" s="218">
        <f>$P20*($R20*((1+Insert_Finance!$C$7)^BB$10))</f>
        <v>0</v>
      </c>
      <c r="BC20" s="219"/>
      <c r="BD20" s="218">
        <f>$P20*($R20*((1+Insert_Finance!$C$7)^BD$10))</f>
        <v>0</v>
      </c>
      <c r="BE20" s="219"/>
      <c r="BF20" s="220">
        <f>$P20*($R20*((1+Insert_Finance!$C$7)^BF$10))</f>
        <v>0</v>
      </c>
    </row>
    <row r="21" spans="1:58" ht="9.9" customHeight="1" x14ac:dyDescent="0.3">
      <c r="A21" s="63"/>
      <c r="C21" s="189"/>
      <c r="E21" s="190"/>
      <c r="G21" s="189"/>
      <c r="H21" s="184"/>
      <c r="I21" s="189"/>
      <c r="J21" s="184"/>
    </row>
    <row r="22" spans="1:58" ht="9.9" customHeight="1" thickBot="1" x14ac:dyDescent="0.35">
      <c r="A22" s="63"/>
      <c r="C22" s="189"/>
      <c r="E22" s="189"/>
      <c r="G22" s="189"/>
      <c r="H22" s="184"/>
      <c r="I22" s="189"/>
      <c r="J22" s="184"/>
    </row>
    <row r="23" spans="1:58" ht="25.2" customHeight="1" thickBot="1" x14ac:dyDescent="0.35">
      <c r="A23" s="63"/>
      <c r="B23" s="755" t="s">
        <v>301</v>
      </c>
      <c r="C23" s="756"/>
      <c r="E23" s="189"/>
      <c r="G23" s="189"/>
      <c r="H23" s="184"/>
      <c r="I23" s="189"/>
      <c r="J23" s="769" t="s">
        <v>60</v>
      </c>
      <c r="K23" s="770"/>
      <c r="L23" s="770"/>
      <c r="M23" s="770"/>
      <c r="N23" s="770"/>
      <c r="O23" s="770"/>
      <c r="P23" s="770"/>
      <c r="Q23" s="770"/>
      <c r="R23" s="771"/>
    </row>
    <row r="24" spans="1:58" s="198" customFormat="1" ht="28.8" x14ac:dyDescent="0.3">
      <c r="A24" s="192"/>
      <c r="B24" s="546" t="s">
        <v>36</v>
      </c>
      <c r="C24" s="197"/>
      <c r="D24" s="195" t="s">
        <v>176</v>
      </c>
      <c r="E24" s="197"/>
      <c r="F24" s="196" t="s">
        <v>175</v>
      </c>
      <c r="G24" s="197"/>
      <c r="H24" s="191" t="s">
        <v>312</v>
      </c>
      <c r="I24" s="197"/>
      <c r="J24" s="547">
        <f>D4</f>
        <v>0</v>
      </c>
      <c r="K24" s="458"/>
      <c r="L24" s="548" t="e">
        <f>INDEX(Insert_Assets!$B$395:$C$414,MATCH(Insert_Finance!C3,Financ_Y,0),2)</f>
        <v>#N/A</v>
      </c>
      <c r="M24" s="458"/>
      <c r="N24" s="548" t="e">
        <f>INDEX(Insert_Assets!$B$395:$C$414,MATCH(L24,Financ_Y,0),2)</f>
        <v>#N/A</v>
      </c>
      <c r="O24" s="458"/>
      <c r="P24" s="548" t="e">
        <f>INDEX(Insert_Assets!$B$395:$C$414,MATCH(N24,Financ_Y,0),2)</f>
        <v>#N/A</v>
      </c>
      <c r="Q24" s="458"/>
      <c r="R24" s="548" t="e">
        <f>INDEX(Insert_Assets!$B$395:$C$414,MATCH(P24,Financ_Y,0),2)</f>
        <v>#N/A</v>
      </c>
      <c r="S24" s="458"/>
      <c r="T24" s="548" t="e">
        <f>N4</f>
        <v>#N/A</v>
      </c>
      <c r="U24" s="458"/>
      <c r="V24" s="548" t="e">
        <f>INDEX(Insert_Assets!$B$395:$C$414,MATCH(T24,Financ_Y,0),2)</f>
        <v>#N/A</v>
      </c>
      <c r="W24" s="458"/>
      <c r="X24" s="548" t="e">
        <f>INDEX(Insert_Assets!$B$395:$C$414,MATCH(V24,Financ_Y,0),2)</f>
        <v>#N/A</v>
      </c>
      <c r="Y24" s="458"/>
      <c r="Z24" s="548" t="e">
        <f>INDEX(Insert_Assets!$B$395:$C$414,MATCH(X24,Financ_Y,0),2)</f>
        <v>#N/A</v>
      </c>
      <c r="AA24" s="458"/>
      <c r="AB24" s="548" t="e">
        <f>INDEX(Insert_Assets!$B$395:$C$414,MATCH(Z24,Financ_Y,0),2)</f>
        <v>#N/A</v>
      </c>
      <c r="AC24" s="458"/>
      <c r="AD24" s="548" t="e">
        <f>X4</f>
        <v>#N/A</v>
      </c>
      <c r="AE24" s="458"/>
      <c r="AF24" s="548" t="e">
        <f>INDEX(Insert_Assets!$B$395:$C$414,MATCH(AD24,Financ_Y,0),2)</f>
        <v>#N/A</v>
      </c>
      <c r="AG24" s="458"/>
      <c r="AH24" s="548" t="e">
        <f>INDEX(Insert_Assets!$B$395:$C$414,MATCH(AF24,Financ_Y,0),2)</f>
        <v>#N/A</v>
      </c>
      <c r="AI24" s="458"/>
      <c r="AJ24" s="548" t="e">
        <f>INDEX(Insert_Assets!$B$395:$C$414,MATCH(AH24,Financ_Y,0),2)</f>
        <v>#N/A</v>
      </c>
      <c r="AK24" s="458"/>
      <c r="AL24" s="548" t="e">
        <f>INDEX(Insert_Assets!$B$395:$C$414,MATCH(AJ24,Financ_Y,0),2)</f>
        <v>#N/A</v>
      </c>
      <c r="AM24" s="458"/>
      <c r="AN24" s="548" t="e">
        <f>AH4</f>
        <v>#N/A</v>
      </c>
      <c r="AO24" s="458"/>
      <c r="AP24" s="548" t="e">
        <f>INDEX(Insert_Assets!$B$395:$C$414,MATCH(AN24,Financ_Y,0),2)</f>
        <v>#N/A</v>
      </c>
      <c r="AQ24" s="458"/>
      <c r="AR24" s="548" t="e">
        <f>INDEX(Insert_Assets!$B$395:$C$414,MATCH(AP24,Financ_Y,0),2)</f>
        <v>#N/A</v>
      </c>
      <c r="AS24" s="458"/>
      <c r="AT24" s="548" t="e">
        <f>INDEX(Insert_Assets!$B$395:$C$414,MATCH(AR24,Financ_Y,0),2)</f>
        <v>#N/A</v>
      </c>
      <c r="AU24" s="458"/>
      <c r="AV24" s="549" t="e">
        <f>INDEX(Insert_Assets!$B$395:$C$414,MATCH(AT24,Financ_Y,0),2)</f>
        <v>#N/A</v>
      </c>
    </row>
    <row r="25" spans="1:58" x14ac:dyDescent="0.3">
      <c r="A25" s="772">
        <v>1</v>
      </c>
      <c r="B25" s="57" t="s">
        <v>346</v>
      </c>
      <c r="C25" s="94"/>
      <c r="D25" s="611"/>
      <c r="E25" s="94"/>
      <c r="F25" s="628"/>
      <c r="G25" s="131" t="s">
        <v>234</v>
      </c>
      <c r="H25" s="631"/>
      <c r="I25" s="131" t="s">
        <v>235</v>
      </c>
      <c r="J25" s="200">
        <f t="shared" ref="J25" si="0">F25*H25</f>
        <v>0</v>
      </c>
      <c r="K25" s="151"/>
      <c r="L25" s="201">
        <f>J25*(1+Insert_Finance!$C$7)</f>
        <v>0</v>
      </c>
      <c r="M25" s="221"/>
      <c r="N25" s="201">
        <f>L25*(1+Insert_Finance!$C$7)</f>
        <v>0</v>
      </c>
      <c r="O25" s="221"/>
      <c r="P25" s="201">
        <f>N25*(1+Insert_Finance!$C$7)</f>
        <v>0</v>
      </c>
      <c r="Q25" s="221"/>
      <c r="R25" s="201">
        <f>P25*(1+Insert_Finance!$C$7)</f>
        <v>0</v>
      </c>
      <c r="S25" s="179"/>
      <c r="T25" s="201">
        <f>R25*(1+Insert_Finance!$C$7)</f>
        <v>0</v>
      </c>
      <c r="U25" s="151"/>
      <c r="V25" s="201">
        <f>T25*(1+Insert_Finance!$C$7)</f>
        <v>0</v>
      </c>
      <c r="W25" s="221"/>
      <c r="X25" s="201">
        <f>V25*(1+Insert_Finance!$C$7)</f>
        <v>0</v>
      </c>
      <c r="Y25" s="221"/>
      <c r="Z25" s="201">
        <f>X25*(1+Insert_Finance!$C$7)</f>
        <v>0</v>
      </c>
      <c r="AA25" s="221"/>
      <c r="AB25" s="201">
        <f>Z25*(1+Insert_Finance!$C$7)</f>
        <v>0</v>
      </c>
      <c r="AC25" s="179"/>
      <c r="AD25" s="201">
        <f>AB25*(1+Insert_Finance!$C$7)</f>
        <v>0</v>
      </c>
      <c r="AE25" s="151"/>
      <c r="AF25" s="201">
        <f>AD25*(1+Insert_Finance!$C$7)</f>
        <v>0</v>
      </c>
      <c r="AG25" s="221"/>
      <c r="AH25" s="201">
        <f>AF25*(1+Insert_Finance!$C$7)</f>
        <v>0</v>
      </c>
      <c r="AI25" s="221"/>
      <c r="AJ25" s="201">
        <f>AH25*(1+Insert_Finance!$C$7)</f>
        <v>0</v>
      </c>
      <c r="AK25" s="221"/>
      <c r="AL25" s="201">
        <f>AJ25*(1+Insert_Finance!$C$7)</f>
        <v>0</v>
      </c>
      <c r="AM25" s="179"/>
      <c r="AN25" s="201">
        <f>AL25*(1+Insert_Finance!$C$7)</f>
        <v>0</v>
      </c>
      <c r="AO25" s="151"/>
      <c r="AP25" s="201">
        <f>AN25*(1+Insert_Finance!$C$7)</f>
        <v>0</v>
      </c>
      <c r="AQ25" s="221"/>
      <c r="AR25" s="201">
        <f>AP25*(1+Insert_Finance!$C$7)</f>
        <v>0</v>
      </c>
      <c r="AS25" s="221"/>
      <c r="AT25" s="201">
        <f>AR25*(1+Insert_Finance!$C$7)</f>
        <v>0</v>
      </c>
      <c r="AU25" s="221"/>
      <c r="AV25" s="203">
        <f>AT25*(1+Insert_Finance!$C$7)</f>
        <v>0</v>
      </c>
    </row>
    <row r="26" spans="1:58" ht="4.2" customHeight="1" x14ac:dyDescent="0.3">
      <c r="A26" s="773"/>
      <c r="B26" s="57"/>
      <c r="C26" s="94"/>
      <c r="D26" s="94"/>
      <c r="E26" s="94"/>
      <c r="F26" s="204"/>
      <c r="G26" s="124"/>
      <c r="H26" s="205"/>
      <c r="I26" s="124"/>
      <c r="J26" s="206"/>
      <c r="K26" s="207"/>
      <c r="L26" s="208"/>
      <c r="M26" s="222"/>
      <c r="N26" s="208"/>
      <c r="O26" s="222"/>
      <c r="P26" s="208"/>
      <c r="Q26" s="222"/>
      <c r="R26" s="208"/>
      <c r="S26" s="121"/>
      <c r="T26" s="208"/>
      <c r="U26" s="207"/>
      <c r="V26" s="208"/>
      <c r="W26" s="222"/>
      <c r="X26" s="208"/>
      <c r="Y26" s="222"/>
      <c r="Z26" s="208"/>
      <c r="AA26" s="222"/>
      <c r="AB26" s="208"/>
      <c r="AC26" s="121"/>
      <c r="AD26" s="208"/>
      <c r="AE26" s="207"/>
      <c r="AF26" s="208"/>
      <c r="AG26" s="222"/>
      <c r="AH26" s="208"/>
      <c r="AI26" s="222"/>
      <c r="AJ26" s="208"/>
      <c r="AK26" s="222"/>
      <c r="AL26" s="208"/>
      <c r="AM26" s="121"/>
      <c r="AN26" s="208"/>
      <c r="AO26" s="207"/>
      <c r="AP26" s="208"/>
      <c r="AQ26" s="222"/>
      <c r="AR26" s="208"/>
      <c r="AS26" s="222"/>
      <c r="AT26" s="208"/>
      <c r="AU26" s="222"/>
      <c r="AV26" s="210"/>
    </row>
    <row r="27" spans="1:58" x14ac:dyDescent="0.3">
      <c r="A27" s="773"/>
      <c r="B27" s="57" t="s">
        <v>342</v>
      </c>
      <c r="C27" s="94"/>
      <c r="D27" s="611"/>
      <c r="E27" s="94"/>
      <c r="F27" s="628"/>
      <c r="G27" s="131" t="s">
        <v>234</v>
      </c>
      <c r="H27" s="631"/>
      <c r="I27" s="131" t="s">
        <v>235</v>
      </c>
      <c r="J27" s="211">
        <f t="shared" ref="J27" si="1">F27*H27</f>
        <v>0</v>
      </c>
      <c r="K27" s="207"/>
      <c r="L27" s="212">
        <f>J27*(1+Insert_Finance!$C$7)</f>
        <v>0</v>
      </c>
      <c r="M27" s="222"/>
      <c r="N27" s="212">
        <f>L27*(1+Insert_Finance!$C$7)</f>
        <v>0</v>
      </c>
      <c r="O27" s="222"/>
      <c r="P27" s="212">
        <f>N27*(1+Insert_Finance!$C$7)</f>
        <v>0</v>
      </c>
      <c r="Q27" s="222"/>
      <c r="R27" s="212">
        <f>P27*(1+Insert_Finance!$C$7)</f>
        <v>0</v>
      </c>
      <c r="S27" s="121"/>
      <c r="T27" s="212">
        <f>R27*(1+Insert_Finance!$C$7)</f>
        <v>0</v>
      </c>
      <c r="U27" s="207"/>
      <c r="V27" s="212">
        <f>T27*(1+Insert_Finance!$C$7)</f>
        <v>0</v>
      </c>
      <c r="W27" s="222"/>
      <c r="X27" s="212">
        <f>V27*(1+Insert_Finance!$C$7)</f>
        <v>0</v>
      </c>
      <c r="Y27" s="222"/>
      <c r="Z27" s="212">
        <f>X27*(1+Insert_Finance!$C$7)</f>
        <v>0</v>
      </c>
      <c r="AA27" s="222"/>
      <c r="AB27" s="212">
        <f>Z27*(1+Insert_Finance!$C$7)</f>
        <v>0</v>
      </c>
      <c r="AC27" s="121"/>
      <c r="AD27" s="212">
        <f>AB27*(1+Insert_Finance!$C$7)</f>
        <v>0</v>
      </c>
      <c r="AE27" s="207"/>
      <c r="AF27" s="212">
        <f>AD27*(1+Insert_Finance!$C$7)</f>
        <v>0</v>
      </c>
      <c r="AG27" s="222"/>
      <c r="AH27" s="212">
        <f>AF27*(1+Insert_Finance!$C$7)</f>
        <v>0</v>
      </c>
      <c r="AI27" s="222"/>
      <c r="AJ27" s="212">
        <f>AH27*(1+Insert_Finance!$C$7)</f>
        <v>0</v>
      </c>
      <c r="AK27" s="222"/>
      <c r="AL27" s="212">
        <f>AJ27*(1+Insert_Finance!$C$7)</f>
        <v>0</v>
      </c>
      <c r="AM27" s="121"/>
      <c r="AN27" s="212">
        <f>AL27*(1+Insert_Finance!$C$7)</f>
        <v>0</v>
      </c>
      <c r="AO27" s="207"/>
      <c r="AP27" s="212">
        <f>AN27*(1+Insert_Finance!$C$7)</f>
        <v>0</v>
      </c>
      <c r="AQ27" s="222"/>
      <c r="AR27" s="212">
        <f>AP27*(1+Insert_Finance!$C$7)</f>
        <v>0</v>
      </c>
      <c r="AS27" s="222"/>
      <c r="AT27" s="212">
        <f>AR27*(1+Insert_Finance!$C$7)</f>
        <v>0</v>
      </c>
      <c r="AU27" s="222"/>
      <c r="AV27" s="213">
        <f>AT27*(1+Insert_Finance!$C$7)</f>
        <v>0</v>
      </c>
    </row>
    <row r="28" spans="1:58" ht="4.2" customHeight="1" x14ac:dyDescent="0.3">
      <c r="A28" s="773"/>
      <c r="B28" s="57"/>
      <c r="C28" s="94"/>
      <c r="D28" s="94"/>
      <c r="E28" s="94"/>
      <c r="F28" s="204"/>
      <c r="G28" s="124"/>
      <c r="H28" s="205"/>
      <c r="I28" s="124"/>
      <c r="J28" s="206"/>
      <c r="K28" s="207"/>
      <c r="L28" s="208"/>
      <c r="M28" s="222"/>
      <c r="N28" s="208"/>
      <c r="O28" s="222"/>
      <c r="P28" s="208"/>
      <c r="Q28" s="222"/>
      <c r="R28" s="208"/>
      <c r="S28" s="121"/>
      <c r="T28" s="208"/>
      <c r="U28" s="207"/>
      <c r="V28" s="208"/>
      <c r="W28" s="222"/>
      <c r="X28" s="208"/>
      <c r="Y28" s="222"/>
      <c r="Z28" s="208"/>
      <c r="AA28" s="222"/>
      <c r="AB28" s="208"/>
      <c r="AC28" s="121"/>
      <c r="AD28" s="208"/>
      <c r="AE28" s="207"/>
      <c r="AF28" s="208"/>
      <c r="AG28" s="222"/>
      <c r="AH28" s="208"/>
      <c r="AI28" s="222"/>
      <c r="AJ28" s="208"/>
      <c r="AK28" s="222"/>
      <c r="AL28" s="208"/>
      <c r="AM28" s="121"/>
      <c r="AN28" s="208"/>
      <c r="AO28" s="207"/>
      <c r="AP28" s="208"/>
      <c r="AQ28" s="222"/>
      <c r="AR28" s="208"/>
      <c r="AS28" s="222"/>
      <c r="AT28" s="208"/>
      <c r="AU28" s="222"/>
      <c r="AV28" s="210"/>
    </row>
    <row r="29" spans="1:58" x14ac:dyDescent="0.3">
      <c r="A29" s="773"/>
      <c r="B29" s="57" t="s">
        <v>306</v>
      </c>
      <c r="C29" s="94"/>
      <c r="D29" s="611"/>
      <c r="E29" s="94"/>
      <c r="F29" s="628"/>
      <c r="G29" s="131" t="s">
        <v>234</v>
      </c>
      <c r="H29" s="631"/>
      <c r="I29" s="131" t="s">
        <v>235</v>
      </c>
      <c r="J29" s="211">
        <f t="shared" ref="J29" si="2">F29*H29</f>
        <v>0</v>
      </c>
      <c r="K29" s="207"/>
      <c r="L29" s="212">
        <f>J29*(1+Insert_Finance!$C$7)</f>
        <v>0</v>
      </c>
      <c r="M29" s="222"/>
      <c r="N29" s="212">
        <f>L29*(1+Insert_Finance!$C$7)</f>
        <v>0</v>
      </c>
      <c r="O29" s="222"/>
      <c r="P29" s="212">
        <f>N29*(1+Insert_Finance!$C$7)</f>
        <v>0</v>
      </c>
      <c r="Q29" s="222"/>
      <c r="R29" s="212">
        <f>P29*(1+Insert_Finance!$C$7)</f>
        <v>0</v>
      </c>
      <c r="S29" s="121"/>
      <c r="T29" s="212">
        <f>R29*(1+Insert_Finance!$C$7)</f>
        <v>0</v>
      </c>
      <c r="U29" s="207"/>
      <c r="V29" s="212">
        <f>T29*(1+Insert_Finance!$C$7)</f>
        <v>0</v>
      </c>
      <c r="W29" s="222"/>
      <c r="X29" s="212">
        <f>V29*(1+Insert_Finance!$C$7)</f>
        <v>0</v>
      </c>
      <c r="Y29" s="222"/>
      <c r="Z29" s="212">
        <f>X29*(1+Insert_Finance!$C$7)</f>
        <v>0</v>
      </c>
      <c r="AA29" s="222"/>
      <c r="AB29" s="212">
        <f>Z29*(1+Insert_Finance!$C$7)</f>
        <v>0</v>
      </c>
      <c r="AC29" s="121"/>
      <c r="AD29" s="212">
        <f>AB29*(1+Insert_Finance!$C$7)</f>
        <v>0</v>
      </c>
      <c r="AE29" s="207"/>
      <c r="AF29" s="212">
        <f>AD29*(1+Insert_Finance!$C$7)</f>
        <v>0</v>
      </c>
      <c r="AG29" s="222"/>
      <c r="AH29" s="212">
        <f>AF29*(1+Insert_Finance!$C$7)</f>
        <v>0</v>
      </c>
      <c r="AI29" s="222"/>
      <c r="AJ29" s="212">
        <f>AH29*(1+Insert_Finance!$C$7)</f>
        <v>0</v>
      </c>
      <c r="AK29" s="222"/>
      <c r="AL29" s="212">
        <f>AJ29*(1+Insert_Finance!$C$7)</f>
        <v>0</v>
      </c>
      <c r="AM29" s="121"/>
      <c r="AN29" s="212">
        <f>AL29*(1+Insert_Finance!$C$7)</f>
        <v>0</v>
      </c>
      <c r="AO29" s="207"/>
      <c r="AP29" s="212">
        <f>AN29*(1+Insert_Finance!$C$7)</f>
        <v>0</v>
      </c>
      <c r="AQ29" s="222"/>
      <c r="AR29" s="212">
        <f>AP29*(1+Insert_Finance!$C$7)</f>
        <v>0</v>
      </c>
      <c r="AS29" s="222"/>
      <c r="AT29" s="212">
        <f>AR29*(1+Insert_Finance!$C$7)</f>
        <v>0</v>
      </c>
      <c r="AU29" s="222"/>
      <c r="AV29" s="213">
        <f>AT29*(1+Insert_Finance!$C$7)</f>
        <v>0</v>
      </c>
    </row>
    <row r="30" spans="1:58" ht="4.2" customHeight="1" x14ac:dyDescent="0.3">
      <c r="A30" s="773"/>
      <c r="B30" s="57"/>
      <c r="C30" s="94"/>
      <c r="D30" s="94"/>
      <c r="E30" s="94"/>
      <c r="F30" s="204"/>
      <c r="G30" s="124"/>
      <c r="H30" s="205"/>
      <c r="I30" s="124"/>
      <c r="J30" s="206"/>
      <c r="K30" s="207"/>
      <c r="L30" s="208"/>
      <c r="M30" s="222"/>
      <c r="N30" s="208"/>
      <c r="O30" s="222"/>
      <c r="P30" s="208"/>
      <c r="Q30" s="222"/>
      <c r="R30" s="208"/>
      <c r="S30" s="121"/>
      <c r="T30" s="208"/>
      <c r="U30" s="207"/>
      <c r="V30" s="208"/>
      <c r="W30" s="222"/>
      <c r="X30" s="208"/>
      <c r="Y30" s="222"/>
      <c r="Z30" s="208"/>
      <c r="AA30" s="222"/>
      <c r="AB30" s="208"/>
      <c r="AC30" s="121"/>
      <c r="AD30" s="208"/>
      <c r="AE30" s="207"/>
      <c r="AF30" s="208"/>
      <c r="AG30" s="222"/>
      <c r="AH30" s="208"/>
      <c r="AI30" s="222"/>
      <c r="AJ30" s="208"/>
      <c r="AK30" s="222"/>
      <c r="AL30" s="208"/>
      <c r="AM30" s="121"/>
      <c r="AN30" s="208"/>
      <c r="AO30" s="207"/>
      <c r="AP30" s="208"/>
      <c r="AQ30" s="222"/>
      <c r="AR30" s="208"/>
      <c r="AS30" s="222"/>
      <c r="AT30" s="208"/>
      <c r="AU30" s="222"/>
      <c r="AV30" s="210"/>
    </row>
    <row r="31" spans="1:58" x14ac:dyDescent="0.3">
      <c r="A31" s="773"/>
      <c r="B31" s="57" t="s">
        <v>343</v>
      </c>
      <c r="C31" s="94"/>
      <c r="D31" s="611"/>
      <c r="E31" s="94"/>
      <c r="F31" s="628"/>
      <c r="G31" s="131" t="s">
        <v>234</v>
      </c>
      <c r="H31" s="631"/>
      <c r="I31" s="131" t="s">
        <v>235</v>
      </c>
      <c r="J31" s="211">
        <f t="shared" ref="J31" si="3">F31*H31</f>
        <v>0</v>
      </c>
      <c r="K31" s="207"/>
      <c r="L31" s="212">
        <f>J31*(1+Insert_Finance!$C$7)</f>
        <v>0</v>
      </c>
      <c r="M31" s="222"/>
      <c r="N31" s="212">
        <f>L31*(1+Insert_Finance!$C$7)</f>
        <v>0</v>
      </c>
      <c r="O31" s="222"/>
      <c r="P31" s="212">
        <f>N31*(1+Insert_Finance!$C$7)</f>
        <v>0</v>
      </c>
      <c r="Q31" s="222"/>
      <c r="R31" s="212">
        <f>P31*(1+Insert_Finance!$C$7)</f>
        <v>0</v>
      </c>
      <c r="S31" s="121"/>
      <c r="T31" s="212">
        <f>R31*(1+Insert_Finance!$C$7)</f>
        <v>0</v>
      </c>
      <c r="U31" s="207"/>
      <c r="V31" s="212">
        <f>T31*(1+Insert_Finance!$C$7)</f>
        <v>0</v>
      </c>
      <c r="W31" s="222"/>
      <c r="X31" s="212">
        <f>V31*(1+Insert_Finance!$C$7)</f>
        <v>0</v>
      </c>
      <c r="Y31" s="222"/>
      <c r="Z31" s="212">
        <f>X31*(1+Insert_Finance!$C$7)</f>
        <v>0</v>
      </c>
      <c r="AA31" s="222"/>
      <c r="AB31" s="212">
        <f>Z31*(1+Insert_Finance!$C$7)</f>
        <v>0</v>
      </c>
      <c r="AC31" s="121"/>
      <c r="AD31" s="212">
        <f>AB31*(1+Insert_Finance!$C$7)</f>
        <v>0</v>
      </c>
      <c r="AE31" s="207"/>
      <c r="AF31" s="212">
        <f>AD31*(1+Insert_Finance!$C$7)</f>
        <v>0</v>
      </c>
      <c r="AG31" s="222"/>
      <c r="AH31" s="212">
        <f>AF31*(1+Insert_Finance!$C$7)</f>
        <v>0</v>
      </c>
      <c r="AI31" s="222"/>
      <c r="AJ31" s="212">
        <f>AH31*(1+Insert_Finance!$C$7)</f>
        <v>0</v>
      </c>
      <c r="AK31" s="222"/>
      <c r="AL31" s="212">
        <f>AJ31*(1+Insert_Finance!$C$7)</f>
        <v>0</v>
      </c>
      <c r="AM31" s="121"/>
      <c r="AN31" s="212">
        <f>AL31*(1+Insert_Finance!$C$7)</f>
        <v>0</v>
      </c>
      <c r="AO31" s="207"/>
      <c r="AP31" s="212">
        <f>AN31*(1+Insert_Finance!$C$7)</f>
        <v>0</v>
      </c>
      <c r="AQ31" s="222"/>
      <c r="AR31" s="212">
        <f>AP31*(1+Insert_Finance!$C$7)</f>
        <v>0</v>
      </c>
      <c r="AS31" s="222"/>
      <c r="AT31" s="212">
        <f>AR31*(1+Insert_Finance!$C$7)</f>
        <v>0</v>
      </c>
      <c r="AU31" s="222"/>
      <c r="AV31" s="213">
        <f>AT31*(1+Insert_Finance!$C$7)</f>
        <v>0</v>
      </c>
    </row>
    <row r="32" spans="1:58" ht="4.2" customHeight="1" x14ac:dyDescent="0.3">
      <c r="A32" s="773"/>
      <c r="B32" s="57"/>
      <c r="C32" s="94"/>
      <c r="D32" s="94"/>
      <c r="E32" s="94"/>
      <c r="F32" s="204"/>
      <c r="G32" s="124"/>
      <c r="H32" s="205"/>
      <c r="I32" s="124"/>
      <c r="J32" s="206"/>
      <c r="K32" s="207"/>
      <c r="L32" s="208"/>
      <c r="M32" s="222"/>
      <c r="N32" s="208"/>
      <c r="O32" s="222"/>
      <c r="P32" s="208"/>
      <c r="Q32" s="222"/>
      <c r="R32" s="208"/>
      <c r="S32" s="121"/>
      <c r="T32" s="208"/>
      <c r="U32" s="207"/>
      <c r="V32" s="208"/>
      <c r="W32" s="222"/>
      <c r="X32" s="208"/>
      <c r="Y32" s="222"/>
      <c r="Z32" s="208"/>
      <c r="AA32" s="222"/>
      <c r="AB32" s="208"/>
      <c r="AC32" s="121"/>
      <c r="AD32" s="208"/>
      <c r="AE32" s="207"/>
      <c r="AF32" s="208"/>
      <c r="AG32" s="222"/>
      <c r="AH32" s="208"/>
      <c r="AI32" s="222"/>
      <c r="AJ32" s="208"/>
      <c r="AK32" s="222"/>
      <c r="AL32" s="208"/>
      <c r="AM32" s="121"/>
      <c r="AN32" s="208"/>
      <c r="AO32" s="207"/>
      <c r="AP32" s="208"/>
      <c r="AQ32" s="222"/>
      <c r="AR32" s="208"/>
      <c r="AS32" s="222"/>
      <c r="AT32" s="208"/>
      <c r="AU32" s="222"/>
      <c r="AV32" s="210"/>
    </row>
    <row r="33" spans="1:48" x14ac:dyDescent="0.3">
      <c r="A33" s="773"/>
      <c r="B33" s="57" t="s">
        <v>344</v>
      </c>
      <c r="C33" s="94"/>
      <c r="D33" s="611"/>
      <c r="E33" s="94"/>
      <c r="F33" s="628"/>
      <c r="G33" s="131" t="s">
        <v>234</v>
      </c>
      <c r="H33" s="631"/>
      <c r="I33" s="131" t="s">
        <v>235</v>
      </c>
      <c r="J33" s="211">
        <f t="shared" ref="J33" si="4">F33*H33</f>
        <v>0</v>
      </c>
      <c r="K33" s="207"/>
      <c r="L33" s="212">
        <f>J33*(1+Insert_Finance!$C$7)</f>
        <v>0</v>
      </c>
      <c r="M33" s="222"/>
      <c r="N33" s="212">
        <f>L33*(1+Insert_Finance!$C$7)</f>
        <v>0</v>
      </c>
      <c r="O33" s="222"/>
      <c r="P33" s="212">
        <f>N33*(1+Insert_Finance!$C$7)</f>
        <v>0</v>
      </c>
      <c r="Q33" s="222"/>
      <c r="R33" s="212">
        <f>P33*(1+Insert_Finance!$C$7)</f>
        <v>0</v>
      </c>
      <c r="S33" s="121"/>
      <c r="T33" s="212">
        <f>R33*(1+Insert_Finance!$C$7)</f>
        <v>0</v>
      </c>
      <c r="U33" s="207"/>
      <c r="V33" s="212">
        <f>T33*(1+Insert_Finance!$C$7)</f>
        <v>0</v>
      </c>
      <c r="W33" s="222"/>
      <c r="X33" s="212">
        <f>V33*(1+Insert_Finance!$C$7)</f>
        <v>0</v>
      </c>
      <c r="Y33" s="222"/>
      <c r="Z33" s="212">
        <f>X33*(1+Insert_Finance!$C$7)</f>
        <v>0</v>
      </c>
      <c r="AA33" s="222"/>
      <c r="AB33" s="212">
        <f>Z33*(1+Insert_Finance!$C$7)</f>
        <v>0</v>
      </c>
      <c r="AC33" s="121"/>
      <c r="AD33" s="212">
        <f>AB33*(1+Insert_Finance!$C$7)</f>
        <v>0</v>
      </c>
      <c r="AE33" s="207"/>
      <c r="AF33" s="212">
        <f>AD33*(1+Insert_Finance!$C$7)</f>
        <v>0</v>
      </c>
      <c r="AG33" s="222"/>
      <c r="AH33" s="212">
        <f>AF33*(1+Insert_Finance!$C$7)</f>
        <v>0</v>
      </c>
      <c r="AI33" s="222"/>
      <c r="AJ33" s="212">
        <f>AH33*(1+Insert_Finance!$C$7)</f>
        <v>0</v>
      </c>
      <c r="AK33" s="222"/>
      <c r="AL33" s="212">
        <f>AJ33*(1+Insert_Finance!$C$7)</f>
        <v>0</v>
      </c>
      <c r="AM33" s="121"/>
      <c r="AN33" s="212">
        <f>AL33*(1+Insert_Finance!$C$7)</f>
        <v>0</v>
      </c>
      <c r="AO33" s="207"/>
      <c r="AP33" s="212">
        <f>AN33*(1+Insert_Finance!$C$7)</f>
        <v>0</v>
      </c>
      <c r="AQ33" s="222"/>
      <c r="AR33" s="212">
        <f>AP33*(1+Insert_Finance!$C$7)</f>
        <v>0</v>
      </c>
      <c r="AS33" s="222"/>
      <c r="AT33" s="212">
        <f>AR33*(1+Insert_Finance!$C$7)</f>
        <v>0</v>
      </c>
      <c r="AU33" s="222"/>
      <c r="AV33" s="213">
        <f>AT33*(1+Insert_Finance!$C$7)</f>
        <v>0</v>
      </c>
    </row>
    <row r="34" spans="1:48" ht="4.2" customHeight="1" x14ac:dyDescent="0.3">
      <c r="A34" s="773"/>
      <c r="B34" s="57"/>
      <c r="C34" s="94"/>
      <c r="D34" s="94"/>
      <c r="E34" s="94"/>
      <c r="F34" s="204"/>
      <c r="G34" s="124"/>
      <c r="H34" s="205"/>
      <c r="I34" s="124"/>
      <c r="J34" s="206"/>
      <c r="K34" s="207"/>
      <c r="L34" s="208"/>
      <c r="M34" s="222"/>
      <c r="N34" s="208"/>
      <c r="O34" s="222"/>
      <c r="P34" s="208"/>
      <c r="Q34" s="222"/>
      <c r="R34" s="208"/>
      <c r="S34" s="121"/>
      <c r="T34" s="208"/>
      <c r="U34" s="207"/>
      <c r="V34" s="208"/>
      <c r="W34" s="222"/>
      <c r="X34" s="208"/>
      <c r="Y34" s="222"/>
      <c r="Z34" s="208"/>
      <c r="AA34" s="222"/>
      <c r="AB34" s="208"/>
      <c r="AC34" s="121"/>
      <c r="AD34" s="208"/>
      <c r="AE34" s="207"/>
      <c r="AF34" s="208"/>
      <c r="AG34" s="222"/>
      <c r="AH34" s="208"/>
      <c r="AI34" s="222"/>
      <c r="AJ34" s="208"/>
      <c r="AK34" s="222"/>
      <c r="AL34" s="208"/>
      <c r="AM34" s="121"/>
      <c r="AN34" s="208"/>
      <c r="AO34" s="207"/>
      <c r="AP34" s="208"/>
      <c r="AQ34" s="222"/>
      <c r="AR34" s="208"/>
      <c r="AS34" s="222"/>
      <c r="AT34" s="208"/>
      <c r="AU34" s="222"/>
      <c r="AV34" s="210"/>
    </row>
    <row r="35" spans="1:48" x14ac:dyDescent="0.3">
      <c r="A35" s="773"/>
      <c r="B35" s="57" t="s">
        <v>345</v>
      </c>
      <c r="C35" s="94"/>
      <c r="D35" s="611"/>
      <c r="E35" s="94"/>
      <c r="F35" s="628"/>
      <c r="G35" s="131" t="s">
        <v>234</v>
      </c>
      <c r="H35" s="631"/>
      <c r="I35" s="131" t="s">
        <v>235</v>
      </c>
      <c r="J35" s="211">
        <f t="shared" ref="J35" si="5">F35*H35</f>
        <v>0</v>
      </c>
      <c r="K35" s="207"/>
      <c r="L35" s="212">
        <f>J35*(1+Insert_Finance!$C$7)</f>
        <v>0</v>
      </c>
      <c r="M35" s="222"/>
      <c r="N35" s="212">
        <f>L35*(1+Insert_Finance!$C$7)</f>
        <v>0</v>
      </c>
      <c r="O35" s="222"/>
      <c r="P35" s="212">
        <f>N35*(1+Insert_Finance!$C$7)</f>
        <v>0</v>
      </c>
      <c r="Q35" s="222"/>
      <c r="R35" s="212">
        <f>P35*(1+Insert_Finance!$C$7)</f>
        <v>0</v>
      </c>
      <c r="S35" s="121"/>
      <c r="T35" s="212">
        <f>R35*(1+Insert_Finance!$C$7)</f>
        <v>0</v>
      </c>
      <c r="U35" s="207"/>
      <c r="V35" s="212">
        <f>T35*(1+Insert_Finance!$C$7)</f>
        <v>0</v>
      </c>
      <c r="W35" s="222"/>
      <c r="X35" s="212">
        <f>V35*(1+Insert_Finance!$C$7)</f>
        <v>0</v>
      </c>
      <c r="Y35" s="222"/>
      <c r="Z35" s="212">
        <f>X35*(1+Insert_Finance!$C$7)</f>
        <v>0</v>
      </c>
      <c r="AA35" s="222"/>
      <c r="AB35" s="212">
        <f>Z35*(1+Insert_Finance!$C$7)</f>
        <v>0</v>
      </c>
      <c r="AC35" s="121"/>
      <c r="AD35" s="212">
        <f>AB35*(1+Insert_Finance!$C$7)</f>
        <v>0</v>
      </c>
      <c r="AE35" s="207"/>
      <c r="AF35" s="212">
        <f>AD35*(1+Insert_Finance!$C$7)</f>
        <v>0</v>
      </c>
      <c r="AG35" s="222"/>
      <c r="AH35" s="212">
        <f>AF35*(1+Insert_Finance!$C$7)</f>
        <v>0</v>
      </c>
      <c r="AI35" s="222"/>
      <c r="AJ35" s="212">
        <f>AH35*(1+Insert_Finance!$C$7)</f>
        <v>0</v>
      </c>
      <c r="AK35" s="222"/>
      <c r="AL35" s="212">
        <f>AJ35*(1+Insert_Finance!$C$7)</f>
        <v>0</v>
      </c>
      <c r="AM35" s="121"/>
      <c r="AN35" s="212">
        <f>AL35*(1+Insert_Finance!$C$7)</f>
        <v>0</v>
      </c>
      <c r="AO35" s="207"/>
      <c r="AP35" s="212">
        <f>AN35*(1+Insert_Finance!$C$7)</f>
        <v>0</v>
      </c>
      <c r="AQ35" s="222"/>
      <c r="AR35" s="212">
        <f>AP35*(1+Insert_Finance!$C$7)</f>
        <v>0</v>
      </c>
      <c r="AS35" s="222"/>
      <c r="AT35" s="212">
        <f>AR35*(1+Insert_Finance!$C$7)</f>
        <v>0</v>
      </c>
      <c r="AU35" s="222"/>
      <c r="AV35" s="213">
        <f>AT35*(1+Insert_Finance!$C$7)</f>
        <v>0</v>
      </c>
    </row>
    <row r="36" spans="1:48" ht="4.2" customHeight="1" x14ac:dyDescent="0.3">
      <c r="A36" s="773"/>
      <c r="B36" s="57"/>
      <c r="C36" s="94"/>
      <c r="D36" s="94"/>
      <c r="E36" s="94"/>
      <c r="F36" s="204"/>
      <c r="G36" s="124"/>
      <c r="H36" s="205"/>
      <c r="I36" s="124"/>
      <c r="J36" s="206"/>
      <c r="K36" s="207"/>
      <c r="L36" s="208"/>
      <c r="M36" s="222"/>
      <c r="N36" s="208"/>
      <c r="O36" s="222"/>
      <c r="P36" s="208"/>
      <c r="Q36" s="222"/>
      <c r="R36" s="208"/>
      <c r="S36" s="121"/>
      <c r="T36" s="208"/>
      <c r="U36" s="207"/>
      <c r="V36" s="208"/>
      <c r="W36" s="222"/>
      <c r="X36" s="208"/>
      <c r="Y36" s="222"/>
      <c r="Z36" s="208"/>
      <c r="AA36" s="222"/>
      <c r="AB36" s="208"/>
      <c r="AC36" s="121"/>
      <c r="AD36" s="208"/>
      <c r="AE36" s="207"/>
      <c r="AF36" s="208"/>
      <c r="AG36" s="222"/>
      <c r="AH36" s="208"/>
      <c r="AI36" s="222"/>
      <c r="AJ36" s="208"/>
      <c r="AK36" s="222"/>
      <c r="AL36" s="208"/>
      <c r="AM36" s="121"/>
      <c r="AN36" s="208"/>
      <c r="AO36" s="207"/>
      <c r="AP36" s="208"/>
      <c r="AQ36" s="222"/>
      <c r="AR36" s="208"/>
      <c r="AS36" s="222"/>
      <c r="AT36" s="208"/>
      <c r="AU36" s="222"/>
      <c r="AV36" s="210"/>
    </row>
    <row r="37" spans="1:48" x14ac:dyDescent="0.3">
      <c r="A37" s="773"/>
      <c r="B37" s="57" t="s">
        <v>347</v>
      </c>
      <c r="C37" s="94"/>
      <c r="D37" s="611"/>
      <c r="E37" s="94"/>
      <c r="F37" s="628"/>
      <c r="G37" s="131" t="s">
        <v>234</v>
      </c>
      <c r="H37" s="631"/>
      <c r="I37" s="131" t="s">
        <v>235</v>
      </c>
      <c r="J37" s="211">
        <f t="shared" ref="J37" si="6">F37*H37</f>
        <v>0</v>
      </c>
      <c r="K37" s="207"/>
      <c r="L37" s="212">
        <f>J37*(1+Insert_Finance!$C$7)</f>
        <v>0</v>
      </c>
      <c r="M37" s="222"/>
      <c r="N37" s="212">
        <f>L37*(1+Insert_Finance!$C$7)</f>
        <v>0</v>
      </c>
      <c r="O37" s="222"/>
      <c r="P37" s="212">
        <f>N37*(1+Insert_Finance!$C$7)</f>
        <v>0</v>
      </c>
      <c r="Q37" s="222"/>
      <c r="R37" s="212">
        <f>P37*(1+Insert_Finance!$C$7)</f>
        <v>0</v>
      </c>
      <c r="S37" s="121"/>
      <c r="T37" s="212">
        <f>R37*(1+Insert_Finance!$C$7)</f>
        <v>0</v>
      </c>
      <c r="U37" s="207"/>
      <c r="V37" s="212">
        <f>T37*(1+Insert_Finance!$C$7)</f>
        <v>0</v>
      </c>
      <c r="W37" s="222"/>
      <c r="X37" s="212">
        <f>V37*(1+Insert_Finance!$C$7)</f>
        <v>0</v>
      </c>
      <c r="Y37" s="222"/>
      <c r="Z37" s="212">
        <f>X37*(1+Insert_Finance!$C$7)</f>
        <v>0</v>
      </c>
      <c r="AA37" s="222"/>
      <c r="AB37" s="212">
        <f>Z37*(1+Insert_Finance!$C$7)</f>
        <v>0</v>
      </c>
      <c r="AC37" s="121"/>
      <c r="AD37" s="212">
        <f>AB37*(1+Insert_Finance!$C$7)</f>
        <v>0</v>
      </c>
      <c r="AE37" s="207"/>
      <c r="AF37" s="212">
        <f>AD37*(1+Insert_Finance!$C$7)</f>
        <v>0</v>
      </c>
      <c r="AG37" s="222"/>
      <c r="AH37" s="212">
        <f>AF37*(1+Insert_Finance!$C$7)</f>
        <v>0</v>
      </c>
      <c r="AI37" s="222"/>
      <c r="AJ37" s="212">
        <f>AH37*(1+Insert_Finance!$C$7)</f>
        <v>0</v>
      </c>
      <c r="AK37" s="222"/>
      <c r="AL37" s="212">
        <f>AJ37*(1+Insert_Finance!$C$7)</f>
        <v>0</v>
      </c>
      <c r="AM37" s="121"/>
      <c r="AN37" s="212">
        <f>AL37*(1+Insert_Finance!$C$7)</f>
        <v>0</v>
      </c>
      <c r="AO37" s="207"/>
      <c r="AP37" s="212">
        <f>AN37*(1+Insert_Finance!$C$7)</f>
        <v>0</v>
      </c>
      <c r="AQ37" s="222"/>
      <c r="AR37" s="212">
        <f>AP37*(1+Insert_Finance!$C$7)</f>
        <v>0</v>
      </c>
      <c r="AS37" s="222"/>
      <c r="AT37" s="212">
        <f>AR37*(1+Insert_Finance!$C$7)</f>
        <v>0</v>
      </c>
      <c r="AU37" s="222"/>
      <c r="AV37" s="213">
        <f>AT37*(1+Insert_Finance!$C$7)</f>
        <v>0</v>
      </c>
    </row>
    <row r="38" spans="1:48" ht="4.2" customHeight="1" x14ac:dyDescent="0.3">
      <c r="A38" s="773"/>
      <c r="B38" s="57"/>
      <c r="C38" s="94"/>
      <c r="D38" s="94"/>
      <c r="E38" s="94"/>
      <c r="F38" s="204"/>
      <c r="G38" s="124"/>
      <c r="H38" s="205"/>
      <c r="I38" s="124"/>
      <c r="J38" s="206"/>
      <c r="K38" s="207"/>
      <c r="L38" s="208"/>
      <c r="M38" s="222"/>
      <c r="N38" s="208"/>
      <c r="O38" s="222"/>
      <c r="P38" s="208"/>
      <c r="Q38" s="222"/>
      <c r="R38" s="208"/>
      <c r="S38" s="121"/>
      <c r="T38" s="208"/>
      <c r="U38" s="207"/>
      <c r="V38" s="208"/>
      <c r="W38" s="222"/>
      <c r="X38" s="208"/>
      <c r="Y38" s="222"/>
      <c r="Z38" s="208"/>
      <c r="AA38" s="222"/>
      <c r="AB38" s="208"/>
      <c r="AC38" s="121"/>
      <c r="AD38" s="208"/>
      <c r="AE38" s="207"/>
      <c r="AF38" s="208"/>
      <c r="AG38" s="222"/>
      <c r="AH38" s="208"/>
      <c r="AI38" s="222"/>
      <c r="AJ38" s="208"/>
      <c r="AK38" s="222"/>
      <c r="AL38" s="208"/>
      <c r="AM38" s="121"/>
      <c r="AN38" s="208"/>
      <c r="AO38" s="207"/>
      <c r="AP38" s="208"/>
      <c r="AQ38" s="222"/>
      <c r="AR38" s="208"/>
      <c r="AS38" s="222"/>
      <c r="AT38" s="208"/>
      <c r="AU38" s="222"/>
      <c r="AV38" s="210"/>
    </row>
    <row r="39" spans="1:48" x14ac:dyDescent="0.3">
      <c r="A39" s="773"/>
      <c r="B39" s="57" t="s">
        <v>348</v>
      </c>
      <c r="C39" s="94"/>
      <c r="D39" s="611"/>
      <c r="E39" s="94"/>
      <c r="F39" s="628"/>
      <c r="G39" s="131" t="s">
        <v>234</v>
      </c>
      <c r="H39" s="631"/>
      <c r="I39" s="131" t="s">
        <v>235</v>
      </c>
      <c r="J39" s="211">
        <f t="shared" ref="J39" si="7">F39*H39</f>
        <v>0</v>
      </c>
      <c r="K39" s="207"/>
      <c r="L39" s="212">
        <f>J39*(1+Insert_Finance!$C$7)</f>
        <v>0</v>
      </c>
      <c r="M39" s="222"/>
      <c r="N39" s="212">
        <f>L39*(1+Insert_Finance!$C$7)</f>
        <v>0</v>
      </c>
      <c r="O39" s="222"/>
      <c r="P39" s="212">
        <f>N39*(1+Insert_Finance!$C$7)</f>
        <v>0</v>
      </c>
      <c r="Q39" s="222"/>
      <c r="R39" s="212">
        <f>P39*(1+Insert_Finance!$C$7)</f>
        <v>0</v>
      </c>
      <c r="S39" s="121"/>
      <c r="T39" s="212">
        <f>R39*(1+Insert_Finance!$C$7)</f>
        <v>0</v>
      </c>
      <c r="U39" s="207"/>
      <c r="V39" s="212">
        <f>T39*(1+Insert_Finance!$C$7)</f>
        <v>0</v>
      </c>
      <c r="W39" s="222"/>
      <c r="X39" s="212">
        <f>V39*(1+Insert_Finance!$C$7)</f>
        <v>0</v>
      </c>
      <c r="Y39" s="222"/>
      <c r="Z39" s="212">
        <f>X39*(1+Insert_Finance!$C$7)</f>
        <v>0</v>
      </c>
      <c r="AA39" s="222"/>
      <c r="AB39" s="212">
        <f>Z39*(1+Insert_Finance!$C$7)</f>
        <v>0</v>
      </c>
      <c r="AC39" s="121"/>
      <c r="AD39" s="212">
        <f>AB39*(1+Insert_Finance!$C$7)</f>
        <v>0</v>
      </c>
      <c r="AE39" s="207"/>
      <c r="AF39" s="212">
        <f>AD39*(1+Insert_Finance!$C$7)</f>
        <v>0</v>
      </c>
      <c r="AG39" s="222"/>
      <c r="AH39" s="212">
        <f>AF39*(1+Insert_Finance!$C$7)</f>
        <v>0</v>
      </c>
      <c r="AI39" s="222"/>
      <c r="AJ39" s="212">
        <f>AH39*(1+Insert_Finance!$C$7)</f>
        <v>0</v>
      </c>
      <c r="AK39" s="222"/>
      <c r="AL39" s="212">
        <f>AJ39*(1+Insert_Finance!$C$7)</f>
        <v>0</v>
      </c>
      <c r="AM39" s="121"/>
      <c r="AN39" s="212">
        <f>AL39*(1+Insert_Finance!$C$7)</f>
        <v>0</v>
      </c>
      <c r="AO39" s="207"/>
      <c r="AP39" s="212">
        <f>AN39*(1+Insert_Finance!$C$7)</f>
        <v>0</v>
      </c>
      <c r="AQ39" s="222"/>
      <c r="AR39" s="212">
        <f>AP39*(1+Insert_Finance!$C$7)</f>
        <v>0</v>
      </c>
      <c r="AS39" s="222"/>
      <c r="AT39" s="212">
        <f>AR39*(1+Insert_Finance!$C$7)</f>
        <v>0</v>
      </c>
      <c r="AU39" s="222"/>
      <c r="AV39" s="213">
        <f>AT39*(1+Insert_Finance!$C$7)</f>
        <v>0</v>
      </c>
    </row>
    <row r="40" spans="1:48" ht="4.2" customHeight="1" x14ac:dyDescent="0.3">
      <c r="A40" s="773"/>
      <c r="B40" s="57"/>
      <c r="C40" s="94"/>
      <c r="D40" s="94"/>
      <c r="E40" s="94"/>
      <c r="F40" s="204"/>
      <c r="G40" s="124"/>
      <c r="H40" s="205"/>
      <c r="I40" s="124"/>
      <c r="J40" s="206"/>
      <c r="K40" s="207"/>
      <c r="L40" s="208"/>
      <c r="M40" s="222"/>
      <c r="N40" s="208"/>
      <c r="O40" s="222"/>
      <c r="P40" s="208"/>
      <c r="Q40" s="222"/>
      <c r="R40" s="208"/>
      <c r="S40" s="121"/>
      <c r="T40" s="208"/>
      <c r="U40" s="207"/>
      <c r="V40" s="208"/>
      <c r="W40" s="222"/>
      <c r="X40" s="208"/>
      <c r="Y40" s="222"/>
      <c r="Z40" s="208"/>
      <c r="AA40" s="222"/>
      <c r="AB40" s="208"/>
      <c r="AC40" s="121"/>
      <c r="AD40" s="208"/>
      <c r="AE40" s="207"/>
      <c r="AF40" s="208"/>
      <c r="AG40" s="222"/>
      <c r="AH40" s="208"/>
      <c r="AI40" s="222"/>
      <c r="AJ40" s="208"/>
      <c r="AK40" s="222"/>
      <c r="AL40" s="208"/>
      <c r="AM40" s="121"/>
      <c r="AN40" s="208"/>
      <c r="AO40" s="207"/>
      <c r="AP40" s="208"/>
      <c r="AQ40" s="222"/>
      <c r="AR40" s="208"/>
      <c r="AS40" s="222"/>
      <c r="AT40" s="208"/>
      <c r="AU40" s="222"/>
      <c r="AV40" s="210"/>
    </row>
    <row r="41" spans="1:48" x14ac:dyDescent="0.3">
      <c r="A41" s="773"/>
      <c r="B41" s="57" t="s">
        <v>349</v>
      </c>
      <c r="C41" s="94"/>
      <c r="D41" s="611"/>
      <c r="E41" s="94"/>
      <c r="F41" s="628"/>
      <c r="G41" s="131" t="s">
        <v>234</v>
      </c>
      <c r="H41" s="631"/>
      <c r="I41" s="131" t="s">
        <v>235</v>
      </c>
      <c r="J41" s="211">
        <f t="shared" ref="J41" si="8">F41*H41</f>
        <v>0</v>
      </c>
      <c r="K41" s="207"/>
      <c r="L41" s="212">
        <f>J41*(1+Insert_Finance!$C$7)</f>
        <v>0</v>
      </c>
      <c r="M41" s="222"/>
      <c r="N41" s="212">
        <f>L41*(1+Insert_Finance!$C$7)</f>
        <v>0</v>
      </c>
      <c r="O41" s="222"/>
      <c r="P41" s="212">
        <f>N41*(1+Insert_Finance!$C$7)</f>
        <v>0</v>
      </c>
      <c r="Q41" s="222"/>
      <c r="R41" s="212">
        <f>P41*(1+Insert_Finance!$C$7)</f>
        <v>0</v>
      </c>
      <c r="S41" s="121"/>
      <c r="T41" s="212">
        <f>R41*(1+Insert_Finance!$C$7)</f>
        <v>0</v>
      </c>
      <c r="U41" s="207"/>
      <c r="V41" s="212">
        <f>T41*(1+Insert_Finance!$C$7)</f>
        <v>0</v>
      </c>
      <c r="W41" s="222"/>
      <c r="X41" s="212">
        <f>V41*(1+Insert_Finance!$C$7)</f>
        <v>0</v>
      </c>
      <c r="Y41" s="222"/>
      <c r="Z41" s="212">
        <f>X41*(1+Insert_Finance!$C$7)</f>
        <v>0</v>
      </c>
      <c r="AA41" s="222"/>
      <c r="AB41" s="212">
        <f>Z41*(1+Insert_Finance!$C$7)</f>
        <v>0</v>
      </c>
      <c r="AC41" s="121"/>
      <c r="AD41" s="212">
        <f>AB41*(1+Insert_Finance!$C$7)</f>
        <v>0</v>
      </c>
      <c r="AE41" s="207"/>
      <c r="AF41" s="212">
        <f>AD41*(1+Insert_Finance!$C$7)</f>
        <v>0</v>
      </c>
      <c r="AG41" s="222"/>
      <c r="AH41" s="212">
        <f>AF41*(1+Insert_Finance!$C$7)</f>
        <v>0</v>
      </c>
      <c r="AI41" s="222"/>
      <c r="AJ41" s="212">
        <f>AH41*(1+Insert_Finance!$C$7)</f>
        <v>0</v>
      </c>
      <c r="AK41" s="222"/>
      <c r="AL41" s="212">
        <f>AJ41*(1+Insert_Finance!$C$7)</f>
        <v>0</v>
      </c>
      <c r="AM41" s="121"/>
      <c r="AN41" s="212">
        <f>AL41*(1+Insert_Finance!$C$7)</f>
        <v>0</v>
      </c>
      <c r="AO41" s="207"/>
      <c r="AP41" s="212">
        <f>AN41*(1+Insert_Finance!$C$7)</f>
        <v>0</v>
      </c>
      <c r="AQ41" s="222"/>
      <c r="AR41" s="212">
        <f>AP41*(1+Insert_Finance!$C$7)</f>
        <v>0</v>
      </c>
      <c r="AS41" s="222"/>
      <c r="AT41" s="212">
        <f>AR41*(1+Insert_Finance!$C$7)</f>
        <v>0</v>
      </c>
      <c r="AU41" s="222"/>
      <c r="AV41" s="213">
        <f>AT41*(1+Insert_Finance!$C$7)</f>
        <v>0</v>
      </c>
    </row>
    <row r="42" spans="1:48" ht="4.2" customHeight="1" x14ac:dyDescent="0.3">
      <c r="A42" s="773"/>
      <c r="B42" s="57"/>
      <c r="C42" s="94"/>
      <c r="D42" s="94"/>
      <c r="E42" s="94"/>
      <c r="F42" s="204"/>
      <c r="G42" s="124"/>
      <c r="H42" s="205"/>
      <c r="I42" s="124"/>
      <c r="J42" s="206"/>
      <c r="K42" s="207"/>
      <c r="L42" s="208"/>
      <c r="M42" s="222"/>
      <c r="N42" s="208"/>
      <c r="O42" s="222"/>
      <c r="P42" s="208"/>
      <c r="Q42" s="222"/>
      <c r="R42" s="208"/>
      <c r="S42" s="121"/>
      <c r="T42" s="208"/>
      <c r="U42" s="207"/>
      <c r="V42" s="208"/>
      <c r="W42" s="222"/>
      <c r="X42" s="208"/>
      <c r="Y42" s="222"/>
      <c r="Z42" s="208"/>
      <c r="AA42" s="222"/>
      <c r="AB42" s="208"/>
      <c r="AC42" s="121"/>
      <c r="AD42" s="208"/>
      <c r="AE42" s="207"/>
      <c r="AF42" s="208"/>
      <c r="AG42" s="222"/>
      <c r="AH42" s="208"/>
      <c r="AI42" s="222"/>
      <c r="AJ42" s="208"/>
      <c r="AK42" s="222"/>
      <c r="AL42" s="208"/>
      <c r="AM42" s="121"/>
      <c r="AN42" s="208"/>
      <c r="AO42" s="207"/>
      <c r="AP42" s="208"/>
      <c r="AQ42" s="222"/>
      <c r="AR42" s="208"/>
      <c r="AS42" s="222"/>
      <c r="AT42" s="208"/>
      <c r="AU42" s="222"/>
      <c r="AV42" s="210"/>
    </row>
    <row r="43" spans="1:48" x14ac:dyDescent="0.3">
      <c r="A43" s="773"/>
      <c r="B43" s="57" t="s">
        <v>350</v>
      </c>
      <c r="C43" s="94"/>
      <c r="D43" s="611"/>
      <c r="E43" s="94"/>
      <c r="F43" s="628"/>
      <c r="G43" s="131" t="s">
        <v>234</v>
      </c>
      <c r="H43" s="631"/>
      <c r="I43" s="131" t="s">
        <v>235</v>
      </c>
      <c r="J43" s="211">
        <f t="shared" ref="J43" si="9">F43*H43</f>
        <v>0</v>
      </c>
      <c r="K43" s="207"/>
      <c r="L43" s="212">
        <f>J43*(1+Insert_Finance!$C$7)</f>
        <v>0</v>
      </c>
      <c r="M43" s="222"/>
      <c r="N43" s="212">
        <f>L43*(1+Insert_Finance!$C$7)</f>
        <v>0</v>
      </c>
      <c r="O43" s="222"/>
      <c r="P43" s="212">
        <f>N43*(1+Insert_Finance!$C$7)</f>
        <v>0</v>
      </c>
      <c r="Q43" s="222"/>
      <c r="R43" s="212">
        <f>P43*(1+Insert_Finance!$C$7)</f>
        <v>0</v>
      </c>
      <c r="S43" s="121"/>
      <c r="T43" s="212">
        <f>R43*(1+Insert_Finance!$C$7)</f>
        <v>0</v>
      </c>
      <c r="U43" s="207"/>
      <c r="V43" s="212">
        <f>T43*(1+Insert_Finance!$C$7)</f>
        <v>0</v>
      </c>
      <c r="W43" s="222"/>
      <c r="X43" s="212">
        <f>V43*(1+Insert_Finance!$C$7)</f>
        <v>0</v>
      </c>
      <c r="Y43" s="222"/>
      <c r="Z43" s="212">
        <f>X43*(1+Insert_Finance!$C$7)</f>
        <v>0</v>
      </c>
      <c r="AA43" s="222"/>
      <c r="AB43" s="212">
        <f>Z43*(1+Insert_Finance!$C$7)</f>
        <v>0</v>
      </c>
      <c r="AC43" s="121"/>
      <c r="AD43" s="212">
        <f>AB43*(1+Insert_Finance!$C$7)</f>
        <v>0</v>
      </c>
      <c r="AE43" s="207"/>
      <c r="AF43" s="212">
        <f>AD43*(1+Insert_Finance!$C$7)</f>
        <v>0</v>
      </c>
      <c r="AG43" s="222"/>
      <c r="AH43" s="212">
        <f>AF43*(1+Insert_Finance!$C$7)</f>
        <v>0</v>
      </c>
      <c r="AI43" s="222"/>
      <c r="AJ43" s="212">
        <f>AH43*(1+Insert_Finance!$C$7)</f>
        <v>0</v>
      </c>
      <c r="AK43" s="222"/>
      <c r="AL43" s="212">
        <f>AJ43*(1+Insert_Finance!$C$7)</f>
        <v>0</v>
      </c>
      <c r="AM43" s="121"/>
      <c r="AN43" s="212">
        <f>AL43*(1+Insert_Finance!$C$7)</f>
        <v>0</v>
      </c>
      <c r="AO43" s="207"/>
      <c r="AP43" s="212">
        <f>AN43*(1+Insert_Finance!$C$7)</f>
        <v>0</v>
      </c>
      <c r="AQ43" s="222"/>
      <c r="AR43" s="212">
        <f>AP43*(1+Insert_Finance!$C$7)</f>
        <v>0</v>
      </c>
      <c r="AS43" s="222"/>
      <c r="AT43" s="212">
        <f>AR43*(1+Insert_Finance!$C$7)</f>
        <v>0</v>
      </c>
      <c r="AU43" s="222"/>
      <c r="AV43" s="213">
        <f>AT43*(1+Insert_Finance!$C$7)</f>
        <v>0</v>
      </c>
    </row>
    <row r="44" spans="1:48" ht="4.2" customHeight="1" x14ac:dyDescent="0.3">
      <c r="A44" s="773"/>
      <c r="B44" s="57"/>
      <c r="C44" s="94"/>
      <c r="D44" s="94"/>
      <c r="E44" s="94"/>
      <c r="F44" s="204"/>
      <c r="G44" s="124"/>
      <c r="H44" s="205"/>
      <c r="I44" s="124"/>
      <c r="J44" s="206"/>
      <c r="K44" s="207"/>
      <c r="L44" s="208"/>
      <c r="M44" s="222"/>
      <c r="N44" s="208"/>
      <c r="O44" s="222"/>
      <c r="P44" s="208"/>
      <c r="Q44" s="222"/>
      <c r="R44" s="208"/>
      <c r="S44" s="121"/>
      <c r="T44" s="208"/>
      <c r="U44" s="207"/>
      <c r="V44" s="208"/>
      <c r="W44" s="222"/>
      <c r="X44" s="208"/>
      <c r="Y44" s="222"/>
      <c r="Z44" s="208"/>
      <c r="AA44" s="222"/>
      <c r="AB44" s="208"/>
      <c r="AC44" s="121"/>
      <c r="AD44" s="208"/>
      <c r="AE44" s="207"/>
      <c r="AF44" s="208"/>
      <c r="AG44" s="222"/>
      <c r="AH44" s="208"/>
      <c r="AI44" s="222"/>
      <c r="AJ44" s="208"/>
      <c r="AK44" s="222"/>
      <c r="AL44" s="208"/>
      <c r="AM44" s="121"/>
      <c r="AN44" s="208"/>
      <c r="AO44" s="207"/>
      <c r="AP44" s="208"/>
      <c r="AQ44" s="222"/>
      <c r="AR44" s="208"/>
      <c r="AS44" s="222"/>
      <c r="AT44" s="208"/>
      <c r="AU44" s="222"/>
      <c r="AV44" s="210"/>
    </row>
    <row r="45" spans="1:48" x14ac:dyDescent="0.3">
      <c r="A45" s="773"/>
      <c r="B45" s="607"/>
      <c r="C45" s="94"/>
      <c r="D45" s="611"/>
      <c r="E45" s="94"/>
      <c r="F45" s="628"/>
      <c r="G45" s="131" t="s">
        <v>234</v>
      </c>
      <c r="H45" s="631"/>
      <c r="I45" s="131" t="s">
        <v>235</v>
      </c>
      <c r="J45" s="211">
        <f t="shared" ref="J45" si="10">F45*H45</f>
        <v>0</v>
      </c>
      <c r="K45" s="207"/>
      <c r="L45" s="212">
        <f>J45*(1+Insert_Finance!$C$7)</f>
        <v>0</v>
      </c>
      <c r="M45" s="222"/>
      <c r="N45" s="212">
        <f>L45*(1+Insert_Finance!$C$7)</f>
        <v>0</v>
      </c>
      <c r="O45" s="222"/>
      <c r="P45" s="212">
        <f>N45*(1+Insert_Finance!$C$7)</f>
        <v>0</v>
      </c>
      <c r="Q45" s="222"/>
      <c r="R45" s="212">
        <f>P45*(1+Insert_Finance!$C$7)</f>
        <v>0</v>
      </c>
      <c r="S45" s="121"/>
      <c r="T45" s="212">
        <f>R45*(1+Insert_Finance!$C$7)</f>
        <v>0</v>
      </c>
      <c r="U45" s="207"/>
      <c r="V45" s="212">
        <f>T45*(1+Insert_Finance!$C$7)</f>
        <v>0</v>
      </c>
      <c r="W45" s="222"/>
      <c r="X45" s="212">
        <f>V45*(1+Insert_Finance!$C$7)</f>
        <v>0</v>
      </c>
      <c r="Y45" s="222"/>
      <c r="Z45" s="212">
        <f>X45*(1+Insert_Finance!$C$7)</f>
        <v>0</v>
      </c>
      <c r="AA45" s="222"/>
      <c r="AB45" s="212">
        <f>Z45*(1+Insert_Finance!$C$7)</f>
        <v>0</v>
      </c>
      <c r="AC45" s="121"/>
      <c r="AD45" s="212">
        <f>AB45*(1+Insert_Finance!$C$7)</f>
        <v>0</v>
      </c>
      <c r="AE45" s="207"/>
      <c r="AF45" s="212">
        <f>AD45*(1+Insert_Finance!$C$7)</f>
        <v>0</v>
      </c>
      <c r="AG45" s="222"/>
      <c r="AH45" s="212">
        <f>AF45*(1+Insert_Finance!$C$7)</f>
        <v>0</v>
      </c>
      <c r="AI45" s="222"/>
      <c r="AJ45" s="212">
        <f>AH45*(1+Insert_Finance!$C$7)</f>
        <v>0</v>
      </c>
      <c r="AK45" s="222"/>
      <c r="AL45" s="212">
        <f>AJ45*(1+Insert_Finance!$C$7)</f>
        <v>0</v>
      </c>
      <c r="AM45" s="121"/>
      <c r="AN45" s="212">
        <f>AL45*(1+Insert_Finance!$C$7)</f>
        <v>0</v>
      </c>
      <c r="AO45" s="207"/>
      <c r="AP45" s="212">
        <f>AN45*(1+Insert_Finance!$C$7)</f>
        <v>0</v>
      </c>
      <c r="AQ45" s="222"/>
      <c r="AR45" s="212">
        <f>AP45*(1+Insert_Finance!$C$7)</f>
        <v>0</v>
      </c>
      <c r="AS45" s="222"/>
      <c r="AT45" s="212">
        <f>AR45*(1+Insert_Finance!$C$7)</f>
        <v>0</v>
      </c>
      <c r="AU45" s="222"/>
      <c r="AV45" s="213">
        <f>AT45*(1+Insert_Finance!$C$7)</f>
        <v>0</v>
      </c>
    </row>
    <row r="46" spans="1:48" ht="4.2" customHeight="1" x14ac:dyDescent="0.3">
      <c r="A46" s="773"/>
      <c r="B46" s="57"/>
      <c r="C46" s="94"/>
      <c r="D46" s="94"/>
      <c r="E46" s="94"/>
      <c r="F46" s="204"/>
      <c r="G46" s="124"/>
      <c r="H46" s="205"/>
      <c r="I46" s="124"/>
      <c r="J46" s="206"/>
      <c r="K46" s="207"/>
      <c r="L46" s="208"/>
      <c r="M46" s="222"/>
      <c r="N46" s="208"/>
      <c r="O46" s="222"/>
      <c r="P46" s="208"/>
      <c r="Q46" s="222"/>
      <c r="R46" s="208"/>
      <c r="S46" s="121"/>
      <c r="T46" s="208"/>
      <c r="U46" s="207"/>
      <c r="V46" s="208"/>
      <c r="W46" s="222"/>
      <c r="X46" s="208"/>
      <c r="Y46" s="222"/>
      <c r="Z46" s="208"/>
      <c r="AA46" s="222"/>
      <c r="AB46" s="208"/>
      <c r="AC46" s="121"/>
      <c r="AD46" s="208"/>
      <c r="AE46" s="207"/>
      <c r="AF46" s="208"/>
      <c r="AG46" s="222"/>
      <c r="AH46" s="208"/>
      <c r="AI46" s="222"/>
      <c r="AJ46" s="208"/>
      <c r="AK46" s="222"/>
      <c r="AL46" s="208"/>
      <c r="AM46" s="121"/>
      <c r="AN46" s="208"/>
      <c r="AO46" s="207"/>
      <c r="AP46" s="208"/>
      <c r="AQ46" s="222"/>
      <c r="AR46" s="208"/>
      <c r="AS46" s="222"/>
      <c r="AT46" s="208"/>
      <c r="AU46" s="222"/>
      <c r="AV46" s="210"/>
    </row>
    <row r="47" spans="1:48" x14ac:dyDescent="0.3">
      <c r="A47" s="773"/>
      <c r="B47" s="607"/>
      <c r="C47" s="94"/>
      <c r="D47" s="611"/>
      <c r="E47" s="94"/>
      <c r="F47" s="628"/>
      <c r="G47" s="131" t="s">
        <v>234</v>
      </c>
      <c r="H47" s="631"/>
      <c r="I47" s="131" t="s">
        <v>235</v>
      </c>
      <c r="J47" s="211">
        <f t="shared" ref="J47" si="11">F47*H47</f>
        <v>0</v>
      </c>
      <c r="K47" s="207"/>
      <c r="L47" s="212">
        <f>J47*(1+Insert_Finance!$C$7)</f>
        <v>0</v>
      </c>
      <c r="M47" s="222"/>
      <c r="N47" s="212">
        <f>L47*(1+Insert_Finance!$C$7)</f>
        <v>0</v>
      </c>
      <c r="O47" s="222"/>
      <c r="P47" s="212">
        <f>N47*(1+Insert_Finance!$C$7)</f>
        <v>0</v>
      </c>
      <c r="Q47" s="222"/>
      <c r="R47" s="212">
        <f>P47*(1+Insert_Finance!$C$7)</f>
        <v>0</v>
      </c>
      <c r="S47" s="121"/>
      <c r="T47" s="212">
        <f>R47*(1+Insert_Finance!$C$7)</f>
        <v>0</v>
      </c>
      <c r="U47" s="207"/>
      <c r="V47" s="212">
        <f>T47*(1+Insert_Finance!$C$7)</f>
        <v>0</v>
      </c>
      <c r="W47" s="222"/>
      <c r="X47" s="212">
        <f>V47*(1+Insert_Finance!$C$7)</f>
        <v>0</v>
      </c>
      <c r="Y47" s="222"/>
      <c r="Z47" s="212">
        <f>X47*(1+Insert_Finance!$C$7)</f>
        <v>0</v>
      </c>
      <c r="AA47" s="222"/>
      <c r="AB47" s="212">
        <f>Z47*(1+Insert_Finance!$C$7)</f>
        <v>0</v>
      </c>
      <c r="AC47" s="121"/>
      <c r="AD47" s="212">
        <f>AB47*(1+Insert_Finance!$C$7)</f>
        <v>0</v>
      </c>
      <c r="AE47" s="207"/>
      <c r="AF47" s="212">
        <f>AD47*(1+Insert_Finance!$C$7)</f>
        <v>0</v>
      </c>
      <c r="AG47" s="222"/>
      <c r="AH47" s="212">
        <f>AF47*(1+Insert_Finance!$C$7)</f>
        <v>0</v>
      </c>
      <c r="AI47" s="222"/>
      <c r="AJ47" s="212">
        <f>AH47*(1+Insert_Finance!$C$7)</f>
        <v>0</v>
      </c>
      <c r="AK47" s="222"/>
      <c r="AL47" s="212">
        <f>AJ47*(1+Insert_Finance!$C$7)</f>
        <v>0</v>
      </c>
      <c r="AM47" s="121"/>
      <c r="AN47" s="212">
        <f>AL47*(1+Insert_Finance!$C$7)</f>
        <v>0</v>
      </c>
      <c r="AO47" s="207"/>
      <c r="AP47" s="212">
        <f>AN47*(1+Insert_Finance!$C$7)</f>
        <v>0</v>
      </c>
      <c r="AQ47" s="222"/>
      <c r="AR47" s="212">
        <f>AP47*(1+Insert_Finance!$C$7)</f>
        <v>0</v>
      </c>
      <c r="AS47" s="222"/>
      <c r="AT47" s="212">
        <f>AR47*(1+Insert_Finance!$C$7)</f>
        <v>0</v>
      </c>
      <c r="AU47" s="222"/>
      <c r="AV47" s="213">
        <f>AT47*(1+Insert_Finance!$C$7)</f>
        <v>0</v>
      </c>
    </row>
    <row r="48" spans="1:48" ht="4.2" customHeight="1" x14ac:dyDescent="0.3">
      <c r="A48" s="773"/>
      <c r="B48" s="57"/>
      <c r="C48" s="94"/>
      <c r="D48" s="94"/>
      <c r="E48" s="94"/>
      <c r="F48" s="204"/>
      <c r="G48" s="124"/>
      <c r="H48" s="205"/>
      <c r="I48" s="124"/>
      <c r="J48" s="206"/>
      <c r="K48" s="207"/>
      <c r="L48" s="208"/>
      <c r="M48" s="222"/>
      <c r="N48" s="208"/>
      <c r="O48" s="222"/>
      <c r="P48" s="208"/>
      <c r="Q48" s="222"/>
      <c r="R48" s="208"/>
      <c r="S48" s="121"/>
      <c r="T48" s="208"/>
      <c r="U48" s="207"/>
      <c r="V48" s="208"/>
      <c r="W48" s="222"/>
      <c r="X48" s="208"/>
      <c r="Y48" s="222"/>
      <c r="Z48" s="208"/>
      <c r="AA48" s="222"/>
      <c r="AB48" s="208"/>
      <c r="AC48" s="121"/>
      <c r="AD48" s="208"/>
      <c r="AE48" s="207"/>
      <c r="AF48" s="208"/>
      <c r="AG48" s="222"/>
      <c r="AH48" s="208"/>
      <c r="AI48" s="222"/>
      <c r="AJ48" s="208"/>
      <c r="AK48" s="222"/>
      <c r="AL48" s="208"/>
      <c r="AM48" s="121"/>
      <c r="AN48" s="208"/>
      <c r="AO48" s="207"/>
      <c r="AP48" s="208"/>
      <c r="AQ48" s="222"/>
      <c r="AR48" s="208"/>
      <c r="AS48" s="222"/>
      <c r="AT48" s="208"/>
      <c r="AU48" s="222"/>
      <c r="AV48" s="210"/>
    </row>
    <row r="49" spans="1:48" x14ac:dyDescent="0.3">
      <c r="A49" s="773"/>
      <c r="B49" s="607"/>
      <c r="C49" s="94"/>
      <c r="D49" s="611"/>
      <c r="E49" s="94"/>
      <c r="F49" s="628"/>
      <c r="G49" s="131" t="s">
        <v>234</v>
      </c>
      <c r="H49" s="631"/>
      <c r="I49" s="131" t="s">
        <v>235</v>
      </c>
      <c r="J49" s="211">
        <f t="shared" ref="J49" si="12">F49*H49</f>
        <v>0</v>
      </c>
      <c r="K49" s="207"/>
      <c r="L49" s="212">
        <f>J49*(1+Insert_Finance!$C$7)</f>
        <v>0</v>
      </c>
      <c r="M49" s="222"/>
      <c r="N49" s="212">
        <f>L49*(1+Insert_Finance!$C$7)</f>
        <v>0</v>
      </c>
      <c r="O49" s="222"/>
      <c r="P49" s="212">
        <f>N49*(1+Insert_Finance!$C$7)</f>
        <v>0</v>
      </c>
      <c r="Q49" s="222"/>
      <c r="R49" s="212">
        <f>P49*(1+Insert_Finance!$C$7)</f>
        <v>0</v>
      </c>
      <c r="S49" s="121"/>
      <c r="T49" s="212">
        <f>R49*(1+Insert_Finance!$C$7)</f>
        <v>0</v>
      </c>
      <c r="U49" s="207"/>
      <c r="V49" s="212">
        <f>T49*(1+Insert_Finance!$C$7)</f>
        <v>0</v>
      </c>
      <c r="W49" s="222"/>
      <c r="X49" s="212">
        <f>V49*(1+Insert_Finance!$C$7)</f>
        <v>0</v>
      </c>
      <c r="Y49" s="222"/>
      <c r="Z49" s="212">
        <f>X49*(1+Insert_Finance!$C$7)</f>
        <v>0</v>
      </c>
      <c r="AA49" s="222"/>
      <c r="AB49" s="212">
        <f>Z49*(1+Insert_Finance!$C$7)</f>
        <v>0</v>
      </c>
      <c r="AC49" s="121"/>
      <c r="AD49" s="212">
        <f>AB49*(1+Insert_Finance!$C$7)</f>
        <v>0</v>
      </c>
      <c r="AE49" s="207"/>
      <c r="AF49" s="212">
        <f>AD49*(1+Insert_Finance!$C$7)</f>
        <v>0</v>
      </c>
      <c r="AG49" s="222"/>
      <c r="AH49" s="212">
        <f>AF49*(1+Insert_Finance!$C$7)</f>
        <v>0</v>
      </c>
      <c r="AI49" s="222"/>
      <c r="AJ49" s="212">
        <f>AH49*(1+Insert_Finance!$C$7)</f>
        <v>0</v>
      </c>
      <c r="AK49" s="222"/>
      <c r="AL49" s="212">
        <f>AJ49*(1+Insert_Finance!$C$7)</f>
        <v>0</v>
      </c>
      <c r="AM49" s="121"/>
      <c r="AN49" s="212">
        <f>AL49*(1+Insert_Finance!$C$7)</f>
        <v>0</v>
      </c>
      <c r="AO49" s="207"/>
      <c r="AP49" s="212">
        <f>AN49*(1+Insert_Finance!$C$7)</f>
        <v>0</v>
      </c>
      <c r="AQ49" s="222"/>
      <c r="AR49" s="212">
        <f>AP49*(1+Insert_Finance!$C$7)</f>
        <v>0</v>
      </c>
      <c r="AS49" s="222"/>
      <c r="AT49" s="212">
        <f>AR49*(1+Insert_Finance!$C$7)</f>
        <v>0</v>
      </c>
      <c r="AU49" s="222"/>
      <c r="AV49" s="213">
        <f>AT49*(1+Insert_Finance!$C$7)</f>
        <v>0</v>
      </c>
    </row>
    <row r="50" spans="1:48" ht="4.2" customHeight="1" x14ac:dyDescent="0.3">
      <c r="A50" s="773"/>
      <c r="B50" s="57"/>
      <c r="C50" s="94"/>
      <c r="D50" s="94"/>
      <c r="E50" s="94"/>
      <c r="F50" s="204"/>
      <c r="G50" s="124"/>
      <c r="H50" s="205"/>
      <c r="I50" s="124"/>
      <c r="J50" s="206"/>
      <c r="K50" s="207"/>
      <c r="L50" s="208"/>
      <c r="M50" s="222"/>
      <c r="N50" s="208"/>
      <c r="O50" s="222"/>
      <c r="P50" s="208"/>
      <c r="Q50" s="222"/>
      <c r="R50" s="208"/>
      <c r="S50" s="121"/>
      <c r="T50" s="208"/>
      <c r="U50" s="207"/>
      <c r="V50" s="208"/>
      <c r="W50" s="222"/>
      <c r="X50" s="208"/>
      <c r="Y50" s="222"/>
      <c r="Z50" s="208"/>
      <c r="AA50" s="222"/>
      <c r="AB50" s="208"/>
      <c r="AC50" s="121"/>
      <c r="AD50" s="208"/>
      <c r="AE50" s="207"/>
      <c r="AF50" s="208"/>
      <c r="AG50" s="222"/>
      <c r="AH50" s="208"/>
      <c r="AI50" s="222"/>
      <c r="AJ50" s="208"/>
      <c r="AK50" s="222"/>
      <c r="AL50" s="208"/>
      <c r="AM50" s="121"/>
      <c r="AN50" s="208"/>
      <c r="AO50" s="207"/>
      <c r="AP50" s="208"/>
      <c r="AQ50" s="222"/>
      <c r="AR50" s="208"/>
      <c r="AS50" s="222"/>
      <c r="AT50" s="208"/>
      <c r="AU50" s="222"/>
      <c r="AV50" s="210"/>
    </row>
    <row r="51" spans="1:48" x14ac:dyDescent="0.3">
      <c r="A51" s="773"/>
      <c r="B51" s="607"/>
      <c r="C51" s="94"/>
      <c r="D51" s="611"/>
      <c r="E51" s="94"/>
      <c r="F51" s="628"/>
      <c r="G51" s="131" t="s">
        <v>234</v>
      </c>
      <c r="H51" s="631"/>
      <c r="I51" s="131" t="s">
        <v>235</v>
      </c>
      <c r="J51" s="211">
        <f t="shared" ref="J51" si="13">F51*H51</f>
        <v>0</v>
      </c>
      <c r="K51" s="207"/>
      <c r="L51" s="212">
        <f>J51*(1+Insert_Finance!$C$7)</f>
        <v>0</v>
      </c>
      <c r="M51" s="222"/>
      <c r="N51" s="212">
        <f>L51*(1+Insert_Finance!$C$7)</f>
        <v>0</v>
      </c>
      <c r="O51" s="222"/>
      <c r="P51" s="212">
        <f>N51*(1+Insert_Finance!$C$7)</f>
        <v>0</v>
      </c>
      <c r="Q51" s="222"/>
      <c r="R51" s="212">
        <f>P51*(1+Insert_Finance!$C$7)</f>
        <v>0</v>
      </c>
      <c r="S51" s="121"/>
      <c r="T51" s="212">
        <f>R51*(1+Insert_Finance!$C$7)</f>
        <v>0</v>
      </c>
      <c r="U51" s="207"/>
      <c r="V51" s="212">
        <f>T51*(1+Insert_Finance!$C$7)</f>
        <v>0</v>
      </c>
      <c r="W51" s="222"/>
      <c r="X51" s="212">
        <f>V51*(1+Insert_Finance!$C$7)</f>
        <v>0</v>
      </c>
      <c r="Y51" s="222"/>
      <c r="Z51" s="212">
        <f>X51*(1+Insert_Finance!$C$7)</f>
        <v>0</v>
      </c>
      <c r="AA51" s="222"/>
      <c r="AB51" s="212">
        <f>Z51*(1+Insert_Finance!$C$7)</f>
        <v>0</v>
      </c>
      <c r="AC51" s="121"/>
      <c r="AD51" s="212">
        <f>AB51*(1+Insert_Finance!$C$7)</f>
        <v>0</v>
      </c>
      <c r="AE51" s="207"/>
      <c r="AF51" s="212">
        <f>AD51*(1+Insert_Finance!$C$7)</f>
        <v>0</v>
      </c>
      <c r="AG51" s="222"/>
      <c r="AH51" s="212">
        <f>AF51*(1+Insert_Finance!$C$7)</f>
        <v>0</v>
      </c>
      <c r="AI51" s="222"/>
      <c r="AJ51" s="212">
        <f>AH51*(1+Insert_Finance!$C$7)</f>
        <v>0</v>
      </c>
      <c r="AK51" s="222"/>
      <c r="AL51" s="212">
        <f>AJ51*(1+Insert_Finance!$C$7)</f>
        <v>0</v>
      </c>
      <c r="AM51" s="121"/>
      <c r="AN51" s="212">
        <f>AL51*(1+Insert_Finance!$C$7)</f>
        <v>0</v>
      </c>
      <c r="AO51" s="207"/>
      <c r="AP51" s="212">
        <f>AN51*(1+Insert_Finance!$C$7)</f>
        <v>0</v>
      </c>
      <c r="AQ51" s="222"/>
      <c r="AR51" s="212">
        <f>AP51*(1+Insert_Finance!$C$7)</f>
        <v>0</v>
      </c>
      <c r="AS51" s="222"/>
      <c r="AT51" s="212">
        <f>AR51*(1+Insert_Finance!$C$7)</f>
        <v>0</v>
      </c>
      <c r="AU51" s="222"/>
      <c r="AV51" s="213">
        <f>AT51*(1+Insert_Finance!$C$7)</f>
        <v>0</v>
      </c>
    </row>
    <row r="52" spans="1:48" ht="4.2" customHeight="1" x14ac:dyDescent="0.3">
      <c r="A52" s="773"/>
      <c r="B52" s="57"/>
      <c r="C52" s="94"/>
      <c r="D52" s="94"/>
      <c r="E52" s="94"/>
      <c r="F52" s="204"/>
      <c r="G52" s="124"/>
      <c r="H52" s="205"/>
      <c r="I52" s="124"/>
      <c r="J52" s="206"/>
      <c r="K52" s="207"/>
      <c r="L52" s="208"/>
      <c r="M52" s="222"/>
      <c r="N52" s="208"/>
      <c r="O52" s="222"/>
      <c r="P52" s="208"/>
      <c r="Q52" s="222"/>
      <c r="R52" s="208"/>
      <c r="S52" s="121"/>
      <c r="T52" s="208"/>
      <c r="U52" s="207"/>
      <c r="V52" s="208"/>
      <c r="W52" s="222"/>
      <c r="X52" s="208"/>
      <c r="Y52" s="222"/>
      <c r="Z52" s="208"/>
      <c r="AA52" s="222"/>
      <c r="AB52" s="208"/>
      <c r="AC52" s="121"/>
      <c r="AD52" s="208"/>
      <c r="AE52" s="207"/>
      <c r="AF52" s="208"/>
      <c r="AG52" s="222"/>
      <c r="AH52" s="208"/>
      <c r="AI52" s="222"/>
      <c r="AJ52" s="208"/>
      <c r="AK52" s="222"/>
      <c r="AL52" s="208"/>
      <c r="AM52" s="121"/>
      <c r="AN52" s="208"/>
      <c r="AO52" s="207"/>
      <c r="AP52" s="208"/>
      <c r="AQ52" s="222"/>
      <c r="AR52" s="208"/>
      <c r="AS52" s="222"/>
      <c r="AT52" s="208"/>
      <c r="AU52" s="222"/>
      <c r="AV52" s="210"/>
    </row>
    <row r="53" spans="1:48" x14ac:dyDescent="0.3">
      <c r="A53" s="773"/>
      <c r="B53" s="607"/>
      <c r="C53" s="94"/>
      <c r="D53" s="611"/>
      <c r="E53" s="94"/>
      <c r="F53" s="628"/>
      <c r="G53" s="131" t="s">
        <v>234</v>
      </c>
      <c r="H53" s="631"/>
      <c r="I53" s="131" t="s">
        <v>235</v>
      </c>
      <c r="J53" s="211">
        <f t="shared" ref="J53" si="14">F53*H53</f>
        <v>0</v>
      </c>
      <c r="K53" s="207"/>
      <c r="L53" s="212">
        <f>J53*(1+Insert_Finance!$C$7)</f>
        <v>0</v>
      </c>
      <c r="M53" s="222"/>
      <c r="N53" s="212">
        <f>L53*(1+Insert_Finance!$C$7)</f>
        <v>0</v>
      </c>
      <c r="O53" s="222"/>
      <c r="P53" s="212">
        <f>N53*(1+Insert_Finance!$C$7)</f>
        <v>0</v>
      </c>
      <c r="Q53" s="222"/>
      <c r="R53" s="212">
        <f>P53*(1+Insert_Finance!$C$7)</f>
        <v>0</v>
      </c>
      <c r="S53" s="121"/>
      <c r="T53" s="212">
        <f>R53*(1+Insert_Finance!$C$7)</f>
        <v>0</v>
      </c>
      <c r="U53" s="207"/>
      <c r="V53" s="212">
        <f>T53*(1+Insert_Finance!$C$7)</f>
        <v>0</v>
      </c>
      <c r="W53" s="222"/>
      <c r="X53" s="212">
        <f>V53*(1+Insert_Finance!$C$7)</f>
        <v>0</v>
      </c>
      <c r="Y53" s="222"/>
      <c r="Z53" s="212">
        <f>X53*(1+Insert_Finance!$C$7)</f>
        <v>0</v>
      </c>
      <c r="AA53" s="222"/>
      <c r="AB53" s="212">
        <f>Z53*(1+Insert_Finance!$C$7)</f>
        <v>0</v>
      </c>
      <c r="AC53" s="121"/>
      <c r="AD53" s="212">
        <f>AB53*(1+Insert_Finance!$C$7)</f>
        <v>0</v>
      </c>
      <c r="AE53" s="207"/>
      <c r="AF53" s="212">
        <f>AD53*(1+Insert_Finance!$C$7)</f>
        <v>0</v>
      </c>
      <c r="AG53" s="222"/>
      <c r="AH53" s="212">
        <f>AF53*(1+Insert_Finance!$C$7)</f>
        <v>0</v>
      </c>
      <c r="AI53" s="222"/>
      <c r="AJ53" s="212">
        <f>AH53*(1+Insert_Finance!$C$7)</f>
        <v>0</v>
      </c>
      <c r="AK53" s="222"/>
      <c r="AL53" s="212">
        <f>AJ53*(1+Insert_Finance!$C$7)</f>
        <v>0</v>
      </c>
      <c r="AM53" s="121"/>
      <c r="AN53" s="212">
        <f>AL53*(1+Insert_Finance!$C$7)</f>
        <v>0</v>
      </c>
      <c r="AO53" s="207"/>
      <c r="AP53" s="212">
        <f>AN53*(1+Insert_Finance!$C$7)</f>
        <v>0</v>
      </c>
      <c r="AQ53" s="222"/>
      <c r="AR53" s="212">
        <f>AP53*(1+Insert_Finance!$C$7)</f>
        <v>0</v>
      </c>
      <c r="AS53" s="222"/>
      <c r="AT53" s="212">
        <f>AR53*(1+Insert_Finance!$C$7)</f>
        <v>0</v>
      </c>
      <c r="AU53" s="222"/>
      <c r="AV53" s="213">
        <f>AT53*(1+Insert_Finance!$C$7)</f>
        <v>0</v>
      </c>
    </row>
    <row r="54" spans="1:48" ht="4.2" customHeight="1" x14ac:dyDescent="0.3">
      <c r="A54" s="773"/>
      <c r="B54" s="57"/>
      <c r="C54" s="94"/>
      <c r="D54" s="94"/>
      <c r="E54" s="94"/>
      <c r="F54" s="204"/>
      <c r="G54" s="124"/>
      <c r="H54" s="205"/>
      <c r="I54" s="124"/>
      <c r="J54" s="206"/>
      <c r="K54" s="207"/>
      <c r="L54" s="208"/>
      <c r="M54" s="222"/>
      <c r="N54" s="208"/>
      <c r="O54" s="222"/>
      <c r="P54" s="208"/>
      <c r="Q54" s="222"/>
      <c r="R54" s="208"/>
      <c r="S54" s="121"/>
      <c r="T54" s="208"/>
      <c r="U54" s="207"/>
      <c r="V54" s="208"/>
      <c r="W54" s="222"/>
      <c r="X54" s="208"/>
      <c r="Y54" s="222"/>
      <c r="Z54" s="208"/>
      <c r="AA54" s="222"/>
      <c r="AB54" s="208"/>
      <c r="AC54" s="121"/>
      <c r="AD54" s="208"/>
      <c r="AE54" s="207"/>
      <c r="AF54" s="208"/>
      <c r="AG54" s="222"/>
      <c r="AH54" s="208"/>
      <c r="AI54" s="222"/>
      <c r="AJ54" s="208"/>
      <c r="AK54" s="222"/>
      <c r="AL54" s="208"/>
      <c r="AM54" s="121"/>
      <c r="AN54" s="208"/>
      <c r="AO54" s="207"/>
      <c r="AP54" s="208"/>
      <c r="AQ54" s="222"/>
      <c r="AR54" s="208"/>
      <c r="AS54" s="222"/>
      <c r="AT54" s="208"/>
      <c r="AU54" s="222"/>
      <c r="AV54" s="210"/>
    </row>
    <row r="55" spans="1:48" x14ac:dyDescent="0.3">
      <c r="A55" s="773"/>
      <c r="B55" s="607"/>
      <c r="C55" s="94"/>
      <c r="D55" s="611"/>
      <c r="E55" s="94"/>
      <c r="F55" s="628"/>
      <c r="G55" s="131" t="s">
        <v>234</v>
      </c>
      <c r="H55" s="631"/>
      <c r="I55" s="131" t="s">
        <v>235</v>
      </c>
      <c r="J55" s="211">
        <f t="shared" ref="J55" si="15">F55*H55</f>
        <v>0</v>
      </c>
      <c r="K55" s="207"/>
      <c r="L55" s="212">
        <f>J55*(1+Insert_Finance!$C$7)</f>
        <v>0</v>
      </c>
      <c r="M55" s="222"/>
      <c r="N55" s="212">
        <f>L55*(1+Insert_Finance!$C$7)</f>
        <v>0</v>
      </c>
      <c r="O55" s="222"/>
      <c r="P55" s="212">
        <f>N55*(1+Insert_Finance!$C$7)</f>
        <v>0</v>
      </c>
      <c r="Q55" s="222"/>
      <c r="R55" s="212">
        <f>P55*(1+Insert_Finance!$C$7)</f>
        <v>0</v>
      </c>
      <c r="S55" s="121"/>
      <c r="T55" s="212">
        <f>R55*(1+Insert_Finance!$C$7)</f>
        <v>0</v>
      </c>
      <c r="U55" s="207"/>
      <c r="V55" s="212">
        <f>T55*(1+Insert_Finance!$C$7)</f>
        <v>0</v>
      </c>
      <c r="W55" s="222"/>
      <c r="X55" s="212">
        <f>V55*(1+Insert_Finance!$C$7)</f>
        <v>0</v>
      </c>
      <c r="Y55" s="222"/>
      <c r="Z55" s="212">
        <f>X55*(1+Insert_Finance!$C$7)</f>
        <v>0</v>
      </c>
      <c r="AA55" s="222"/>
      <c r="AB55" s="212">
        <f>Z55*(1+Insert_Finance!$C$7)</f>
        <v>0</v>
      </c>
      <c r="AC55" s="121"/>
      <c r="AD55" s="212">
        <f>AB55*(1+Insert_Finance!$C$7)</f>
        <v>0</v>
      </c>
      <c r="AE55" s="207"/>
      <c r="AF55" s="212">
        <f>AD55*(1+Insert_Finance!$C$7)</f>
        <v>0</v>
      </c>
      <c r="AG55" s="222"/>
      <c r="AH55" s="212">
        <f>AF55*(1+Insert_Finance!$C$7)</f>
        <v>0</v>
      </c>
      <c r="AI55" s="222"/>
      <c r="AJ55" s="212">
        <f>AH55*(1+Insert_Finance!$C$7)</f>
        <v>0</v>
      </c>
      <c r="AK55" s="222"/>
      <c r="AL55" s="212">
        <f>AJ55*(1+Insert_Finance!$C$7)</f>
        <v>0</v>
      </c>
      <c r="AM55" s="121"/>
      <c r="AN55" s="212">
        <f>AL55*(1+Insert_Finance!$C$7)</f>
        <v>0</v>
      </c>
      <c r="AO55" s="207"/>
      <c r="AP55" s="212">
        <f>AN55*(1+Insert_Finance!$C$7)</f>
        <v>0</v>
      </c>
      <c r="AQ55" s="222"/>
      <c r="AR55" s="212">
        <f>AP55*(1+Insert_Finance!$C$7)</f>
        <v>0</v>
      </c>
      <c r="AS55" s="222"/>
      <c r="AT55" s="212">
        <f>AR55*(1+Insert_Finance!$C$7)</f>
        <v>0</v>
      </c>
      <c r="AU55" s="222"/>
      <c r="AV55" s="213">
        <f>AT55*(1+Insert_Finance!$C$7)</f>
        <v>0</v>
      </c>
    </row>
    <row r="56" spans="1:48" ht="4.2" customHeight="1" x14ac:dyDescent="0.3">
      <c r="A56" s="773"/>
      <c r="B56" s="57"/>
      <c r="C56" s="94"/>
      <c r="D56" s="94"/>
      <c r="E56" s="94"/>
      <c r="F56" s="204"/>
      <c r="G56" s="124"/>
      <c r="H56" s="205"/>
      <c r="I56" s="124"/>
      <c r="J56" s="206"/>
      <c r="K56" s="207"/>
      <c r="L56" s="208"/>
      <c r="M56" s="222"/>
      <c r="N56" s="208"/>
      <c r="O56" s="222"/>
      <c r="P56" s="208"/>
      <c r="Q56" s="222"/>
      <c r="R56" s="208"/>
      <c r="S56" s="121"/>
      <c r="T56" s="208"/>
      <c r="U56" s="207"/>
      <c r="V56" s="208"/>
      <c r="W56" s="222"/>
      <c r="X56" s="208"/>
      <c r="Y56" s="222"/>
      <c r="Z56" s="208"/>
      <c r="AA56" s="222"/>
      <c r="AB56" s="208"/>
      <c r="AC56" s="121"/>
      <c r="AD56" s="208"/>
      <c r="AE56" s="207"/>
      <c r="AF56" s="208"/>
      <c r="AG56" s="222"/>
      <c r="AH56" s="208"/>
      <c r="AI56" s="222"/>
      <c r="AJ56" s="208"/>
      <c r="AK56" s="222"/>
      <c r="AL56" s="208"/>
      <c r="AM56" s="121"/>
      <c r="AN56" s="208"/>
      <c r="AO56" s="207"/>
      <c r="AP56" s="208"/>
      <c r="AQ56" s="222"/>
      <c r="AR56" s="208"/>
      <c r="AS56" s="222"/>
      <c r="AT56" s="208"/>
      <c r="AU56" s="222"/>
      <c r="AV56" s="210"/>
    </row>
    <row r="57" spans="1:48" x14ac:dyDescent="0.3">
      <c r="A57" s="773"/>
      <c r="B57" s="607"/>
      <c r="C57" s="94"/>
      <c r="D57" s="611"/>
      <c r="E57" s="94"/>
      <c r="F57" s="628"/>
      <c r="G57" s="131" t="s">
        <v>234</v>
      </c>
      <c r="H57" s="631"/>
      <c r="I57" s="131" t="s">
        <v>235</v>
      </c>
      <c r="J57" s="211">
        <f t="shared" ref="J57" si="16">F57*H57</f>
        <v>0</v>
      </c>
      <c r="K57" s="207"/>
      <c r="L57" s="212">
        <f>J57*(1+Insert_Finance!$C$7)</f>
        <v>0</v>
      </c>
      <c r="M57" s="222"/>
      <c r="N57" s="212">
        <f>L57*(1+Insert_Finance!$C$7)</f>
        <v>0</v>
      </c>
      <c r="O57" s="222"/>
      <c r="P57" s="212">
        <f>N57*(1+Insert_Finance!$C$7)</f>
        <v>0</v>
      </c>
      <c r="Q57" s="222"/>
      <c r="R57" s="212">
        <f>P57*(1+Insert_Finance!$C$7)</f>
        <v>0</v>
      </c>
      <c r="S57" s="121"/>
      <c r="T57" s="212">
        <f>R57*(1+Insert_Finance!$C$7)</f>
        <v>0</v>
      </c>
      <c r="U57" s="207"/>
      <c r="V57" s="212">
        <f>T57*(1+Insert_Finance!$C$7)</f>
        <v>0</v>
      </c>
      <c r="W57" s="222"/>
      <c r="X57" s="212">
        <f>V57*(1+Insert_Finance!$C$7)</f>
        <v>0</v>
      </c>
      <c r="Y57" s="222"/>
      <c r="Z57" s="212">
        <f>X57*(1+Insert_Finance!$C$7)</f>
        <v>0</v>
      </c>
      <c r="AA57" s="222"/>
      <c r="AB57" s="212">
        <f>Z57*(1+Insert_Finance!$C$7)</f>
        <v>0</v>
      </c>
      <c r="AC57" s="121"/>
      <c r="AD57" s="212">
        <f>AB57*(1+Insert_Finance!$C$7)</f>
        <v>0</v>
      </c>
      <c r="AE57" s="207"/>
      <c r="AF57" s="212">
        <f>AD57*(1+Insert_Finance!$C$7)</f>
        <v>0</v>
      </c>
      <c r="AG57" s="222"/>
      <c r="AH57" s="212">
        <f>AF57*(1+Insert_Finance!$C$7)</f>
        <v>0</v>
      </c>
      <c r="AI57" s="222"/>
      <c r="AJ57" s="212">
        <f>AH57*(1+Insert_Finance!$C$7)</f>
        <v>0</v>
      </c>
      <c r="AK57" s="222"/>
      <c r="AL57" s="212">
        <f>AJ57*(1+Insert_Finance!$C$7)</f>
        <v>0</v>
      </c>
      <c r="AM57" s="121"/>
      <c r="AN57" s="212">
        <f>AL57*(1+Insert_Finance!$C$7)</f>
        <v>0</v>
      </c>
      <c r="AO57" s="207"/>
      <c r="AP57" s="212">
        <f>AN57*(1+Insert_Finance!$C$7)</f>
        <v>0</v>
      </c>
      <c r="AQ57" s="222"/>
      <c r="AR57" s="212">
        <f>AP57*(1+Insert_Finance!$C$7)</f>
        <v>0</v>
      </c>
      <c r="AS57" s="222"/>
      <c r="AT57" s="212">
        <f>AR57*(1+Insert_Finance!$C$7)</f>
        <v>0</v>
      </c>
      <c r="AU57" s="222"/>
      <c r="AV57" s="213">
        <f>AT57*(1+Insert_Finance!$C$7)</f>
        <v>0</v>
      </c>
    </row>
    <row r="58" spans="1:48" ht="4.2" customHeight="1" x14ac:dyDescent="0.3">
      <c r="A58" s="773"/>
      <c r="B58" s="57"/>
      <c r="C58" s="94"/>
      <c r="D58" s="94"/>
      <c r="E58" s="94"/>
      <c r="F58" s="204"/>
      <c r="G58" s="124"/>
      <c r="H58" s="205"/>
      <c r="I58" s="124"/>
      <c r="J58" s="206"/>
      <c r="K58" s="207"/>
      <c r="L58" s="208"/>
      <c r="M58" s="222"/>
      <c r="N58" s="208"/>
      <c r="O58" s="222"/>
      <c r="P58" s="208"/>
      <c r="Q58" s="222"/>
      <c r="R58" s="208"/>
      <c r="S58" s="121"/>
      <c r="T58" s="208"/>
      <c r="U58" s="207"/>
      <c r="V58" s="208"/>
      <c r="W58" s="222"/>
      <c r="X58" s="208"/>
      <c r="Y58" s="222"/>
      <c r="Z58" s="208"/>
      <c r="AA58" s="222"/>
      <c r="AB58" s="208"/>
      <c r="AC58" s="121"/>
      <c r="AD58" s="208"/>
      <c r="AE58" s="207"/>
      <c r="AF58" s="208"/>
      <c r="AG58" s="222"/>
      <c r="AH58" s="208"/>
      <c r="AI58" s="222"/>
      <c r="AJ58" s="208"/>
      <c r="AK58" s="222"/>
      <c r="AL58" s="208"/>
      <c r="AM58" s="121"/>
      <c r="AN58" s="208"/>
      <c r="AO58" s="207"/>
      <c r="AP58" s="208"/>
      <c r="AQ58" s="222"/>
      <c r="AR58" s="208"/>
      <c r="AS58" s="222"/>
      <c r="AT58" s="208"/>
      <c r="AU58" s="222"/>
      <c r="AV58" s="210"/>
    </row>
    <row r="59" spans="1:48" x14ac:dyDescent="0.3">
      <c r="A59" s="773"/>
      <c r="B59" s="607"/>
      <c r="C59" s="94"/>
      <c r="D59" s="611"/>
      <c r="E59" s="94"/>
      <c r="F59" s="628"/>
      <c r="G59" s="131" t="s">
        <v>234</v>
      </c>
      <c r="H59" s="631"/>
      <c r="I59" s="131" t="s">
        <v>235</v>
      </c>
      <c r="J59" s="211">
        <f t="shared" ref="J59" si="17">F59*H59</f>
        <v>0</v>
      </c>
      <c r="K59" s="207"/>
      <c r="L59" s="212">
        <f>J59*(1+Insert_Finance!$C$7)</f>
        <v>0</v>
      </c>
      <c r="M59" s="222"/>
      <c r="N59" s="212">
        <f>L59*(1+Insert_Finance!$C$7)</f>
        <v>0</v>
      </c>
      <c r="O59" s="222"/>
      <c r="P59" s="212">
        <f>N59*(1+Insert_Finance!$C$7)</f>
        <v>0</v>
      </c>
      <c r="Q59" s="222"/>
      <c r="R59" s="212">
        <f>P59*(1+Insert_Finance!$C$7)</f>
        <v>0</v>
      </c>
      <c r="S59" s="121"/>
      <c r="T59" s="212">
        <f>R59*(1+Insert_Finance!$C$7)</f>
        <v>0</v>
      </c>
      <c r="U59" s="207"/>
      <c r="V59" s="212">
        <f>T59*(1+Insert_Finance!$C$7)</f>
        <v>0</v>
      </c>
      <c r="W59" s="222"/>
      <c r="X59" s="212">
        <f>V59*(1+Insert_Finance!$C$7)</f>
        <v>0</v>
      </c>
      <c r="Y59" s="222"/>
      <c r="Z59" s="212">
        <f>X59*(1+Insert_Finance!$C$7)</f>
        <v>0</v>
      </c>
      <c r="AA59" s="222"/>
      <c r="AB59" s="212">
        <f>Z59*(1+Insert_Finance!$C$7)</f>
        <v>0</v>
      </c>
      <c r="AC59" s="121"/>
      <c r="AD59" s="212">
        <f>AB59*(1+Insert_Finance!$C$7)</f>
        <v>0</v>
      </c>
      <c r="AE59" s="207"/>
      <c r="AF59" s="212">
        <f>AD59*(1+Insert_Finance!$C$7)</f>
        <v>0</v>
      </c>
      <c r="AG59" s="222"/>
      <c r="AH59" s="212">
        <f>AF59*(1+Insert_Finance!$C$7)</f>
        <v>0</v>
      </c>
      <c r="AI59" s="222"/>
      <c r="AJ59" s="212">
        <f>AH59*(1+Insert_Finance!$C$7)</f>
        <v>0</v>
      </c>
      <c r="AK59" s="222"/>
      <c r="AL59" s="212">
        <f>AJ59*(1+Insert_Finance!$C$7)</f>
        <v>0</v>
      </c>
      <c r="AM59" s="121"/>
      <c r="AN59" s="212">
        <f>AL59*(1+Insert_Finance!$C$7)</f>
        <v>0</v>
      </c>
      <c r="AO59" s="207"/>
      <c r="AP59" s="212">
        <f>AN59*(1+Insert_Finance!$C$7)</f>
        <v>0</v>
      </c>
      <c r="AQ59" s="222"/>
      <c r="AR59" s="212">
        <f>AP59*(1+Insert_Finance!$C$7)</f>
        <v>0</v>
      </c>
      <c r="AS59" s="222"/>
      <c r="AT59" s="212">
        <f>AR59*(1+Insert_Finance!$C$7)</f>
        <v>0</v>
      </c>
      <c r="AU59" s="222"/>
      <c r="AV59" s="213">
        <f>AT59*(1+Insert_Finance!$C$7)</f>
        <v>0</v>
      </c>
    </row>
    <row r="60" spans="1:48" ht="4.2" customHeight="1" x14ac:dyDescent="0.3">
      <c r="A60" s="773"/>
      <c r="B60" s="57"/>
      <c r="C60" s="94"/>
      <c r="D60" s="94"/>
      <c r="E60" s="94"/>
      <c r="F60" s="204"/>
      <c r="G60" s="124"/>
      <c r="H60" s="205"/>
      <c r="I60" s="124"/>
      <c r="J60" s="206"/>
      <c r="K60" s="207"/>
      <c r="L60" s="208"/>
      <c r="M60" s="222"/>
      <c r="N60" s="208"/>
      <c r="O60" s="222"/>
      <c r="P60" s="208"/>
      <c r="Q60" s="222"/>
      <c r="R60" s="208"/>
      <c r="S60" s="121"/>
      <c r="T60" s="208"/>
      <c r="U60" s="207"/>
      <c r="V60" s="208"/>
      <c r="W60" s="222"/>
      <c r="X60" s="208"/>
      <c r="Y60" s="222"/>
      <c r="Z60" s="208"/>
      <c r="AA60" s="222"/>
      <c r="AB60" s="208"/>
      <c r="AC60" s="121"/>
      <c r="AD60" s="208"/>
      <c r="AE60" s="207"/>
      <c r="AF60" s="208"/>
      <c r="AG60" s="222"/>
      <c r="AH60" s="208"/>
      <c r="AI60" s="222"/>
      <c r="AJ60" s="208"/>
      <c r="AK60" s="222"/>
      <c r="AL60" s="208"/>
      <c r="AM60" s="121"/>
      <c r="AN60" s="208"/>
      <c r="AO60" s="207"/>
      <c r="AP60" s="208"/>
      <c r="AQ60" s="222"/>
      <c r="AR60" s="208"/>
      <c r="AS60" s="222"/>
      <c r="AT60" s="208"/>
      <c r="AU60" s="222"/>
      <c r="AV60" s="210"/>
    </row>
    <row r="61" spans="1:48" x14ac:dyDescent="0.3">
      <c r="A61" s="773"/>
      <c r="B61" s="607"/>
      <c r="C61" s="94"/>
      <c r="D61" s="611"/>
      <c r="E61" s="94"/>
      <c r="F61" s="628"/>
      <c r="G61" s="131" t="s">
        <v>234</v>
      </c>
      <c r="H61" s="631"/>
      <c r="I61" s="131" t="s">
        <v>235</v>
      </c>
      <c r="J61" s="211">
        <f t="shared" ref="J61" si="18">F61*H61</f>
        <v>0</v>
      </c>
      <c r="K61" s="207"/>
      <c r="L61" s="212">
        <f>J61*(1+Insert_Finance!$C$7)</f>
        <v>0</v>
      </c>
      <c r="M61" s="222"/>
      <c r="N61" s="212">
        <f>L61*(1+Insert_Finance!$C$7)</f>
        <v>0</v>
      </c>
      <c r="O61" s="222"/>
      <c r="P61" s="212">
        <f>N61*(1+Insert_Finance!$C$7)</f>
        <v>0</v>
      </c>
      <c r="Q61" s="222"/>
      <c r="R61" s="212">
        <f>P61*(1+Insert_Finance!$C$7)</f>
        <v>0</v>
      </c>
      <c r="S61" s="121"/>
      <c r="T61" s="212">
        <f>R61*(1+Insert_Finance!$C$7)</f>
        <v>0</v>
      </c>
      <c r="U61" s="207"/>
      <c r="V61" s="212">
        <f>T61*(1+Insert_Finance!$C$7)</f>
        <v>0</v>
      </c>
      <c r="W61" s="222"/>
      <c r="X61" s="212">
        <f>V61*(1+Insert_Finance!$C$7)</f>
        <v>0</v>
      </c>
      <c r="Y61" s="222"/>
      <c r="Z61" s="212">
        <f>X61*(1+Insert_Finance!$C$7)</f>
        <v>0</v>
      </c>
      <c r="AA61" s="222"/>
      <c r="AB61" s="212">
        <f>Z61*(1+Insert_Finance!$C$7)</f>
        <v>0</v>
      </c>
      <c r="AC61" s="121"/>
      <c r="AD61" s="212">
        <f>AB61*(1+Insert_Finance!$C$7)</f>
        <v>0</v>
      </c>
      <c r="AE61" s="207"/>
      <c r="AF61" s="212">
        <f>AD61*(1+Insert_Finance!$C$7)</f>
        <v>0</v>
      </c>
      <c r="AG61" s="222"/>
      <c r="AH61" s="212">
        <f>AF61*(1+Insert_Finance!$C$7)</f>
        <v>0</v>
      </c>
      <c r="AI61" s="222"/>
      <c r="AJ61" s="212">
        <f>AH61*(1+Insert_Finance!$C$7)</f>
        <v>0</v>
      </c>
      <c r="AK61" s="222"/>
      <c r="AL61" s="212">
        <f>AJ61*(1+Insert_Finance!$C$7)</f>
        <v>0</v>
      </c>
      <c r="AM61" s="121"/>
      <c r="AN61" s="212">
        <f>AL61*(1+Insert_Finance!$C$7)</f>
        <v>0</v>
      </c>
      <c r="AO61" s="207"/>
      <c r="AP61" s="212">
        <f>AN61*(1+Insert_Finance!$C$7)</f>
        <v>0</v>
      </c>
      <c r="AQ61" s="222"/>
      <c r="AR61" s="212">
        <f>AP61*(1+Insert_Finance!$C$7)</f>
        <v>0</v>
      </c>
      <c r="AS61" s="222"/>
      <c r="AT61" s="212">
        <f>AR61*(1+Insert_Finance!$C$7)</f>
        <v>0</v>
      </c>
      <c r="AU61" s="222"/>
      <c r="AV61" s="213">
        <f>AT61*(1+Insert_Finance!$C$7)</f>
        <v>0</v>
      </c>
    </row>
    <row r="62" spans="1:48" ht="4.2" customHeight="1" x14ac:dyDescent="0.3">
      <c r="A62" s="773"/>
      <c r="B62" s="57"/>
      <c r="C62" s="94"/>
      <c r="D62" s="94"/>
      <c r="E62" s="94"/>
      <c r="F62" s="204"/>
      <c r="G62" s="124"/>
      <c r="H62" s="205"/>
      <c r="I62" s="124"/>
      <c r="J62" s="206"/>
      <c r="K62" s="207"/>
      <c r="L62" s="208"/>
      <c r="M62" s="222"/>
      <c r="N62" s="208"/>
      <c r="O62" s="222"/>
      <c r="P62" s="208"/>
      <c r="Q62" s="222"/>
      <c r="R62" s="208"/>
      <c r="S62" s="121"/>
      <c r="T62" s="208"/>
      <c r="U62" s="207"/>
      <c r="V62" s="208"/>
      <c r="W62" s="222"/>
      <c r="X62" s="208"/>
      <c r="Y62" s="222"/>
      <c r="Z62" s="208"/>
      <c r="AA62" s="222"/>
      <c r="AB62" s="208"/>
      <c r="AC62" s="121"/>
      <c r="AD62" s="208"/>
      <c r="AE62" s="207"/>
      <c r="AF62" s="208"/>
      <c r="AG62" s="222"/>
      <c r="AH62" s="208"/>
      <c r="AI62" s="222"/>
      <c r="AJ62" s="208"/>
      <c r="AK62" s="222"/>
      <c r="AL62" s="208"/>
      <c r="AM62" s="121"/>
      <c r="AN62" s="208"/>
      <c r="AO62" s="207"/>
      <c r="AP62" s="208"/>
      <c r="AQ62" s="222"/>
      <c r="AR62" s="208"/>
      <c r="AS62" s="222"/>
      <c r="AT62" s="208"/>
      <c r="AU62" s="222"/>
      <c r="AV62" s="210"/>
    </row>
    <row r="63" spans="1:48" x14ac:dyDescent="0.3">
      <c r="A63" s="773"/>
      <c r="B63" s="607"/>
      <c r="C63" s="94"/>
      <c r="D63" s="611"/>
      <c r="E63" s="94"/>
      <c r="F63" s="628"/>
      <c r="G63" s="131" t="s">
        <v>234</v>
      </c>
      <c r="H63" s="631"/>
      <c r="I63" s="131" t="s">
        <v>235</v>
      </c>
      <c r="J63" s="211">
        <f t="shared" ref="J63" si="19">F63*H63</f>
        <v>0</v>
      </c>
      <c r="K63" s="207"/>
      <c r="L63" s="212">
        <f>J63*(1+Insert_Finance!$C$7)</f>
        <v>0</v>
      </c>
      <c r="M63" s="222"/>
      <c r="N63" s="212">
        <f>L63*(1+Insert_Finance!$C$7)</f>
        <v>0</v>
      </c>
      <c r="O63" s="222"/>
      <c r="P63" s="212">
        <f>N63*(1+Insert_Finance!$C$7)</f>
        <v>0</v>
      </c>
      <c r="Q63" s="222"/>
      <c r="R63" s="212">
        <f>P63*(1+Insert_Finance!$C$7)</f>
        <v>0</v>
      </c>
      <c r="S63" s="121"/>
      <c r="T63" s="212">
        <f>R63*(1+Insert_Finance!$C$7)</f>
        <v>0</v>
      </c>
      <c r="U63" s="207"/>
      <c r="V63" s="212">
        <f>T63*(1+Insert_Finance!$C$7)</f>
        <v>0</v>
      </c>
      <c r="W63" s="222"/>
      <c r="X63" s="212">
        <f>V63*(1+Insert_Finance!$C$7)</f>
        <v>0</v>
      </c>
      <c r="Y63" s="222"/>
      <c r="Z63" s="212">
        <f>X63*(1+Insert_Finance!$C$7)</f>
        <v>0</v>
      </c>
      <c r="AA63" s="222"/>
      <c r="AB63" s="212">
        <f>Z63*(1+Insert_Finance!$C$7)</f>
        <v>0</v>
      </c>
      <c r="AC63" s="121"/>
      <c r="AD63" s="212">
        <f>AB63*(1+Insert_Finance!$C$7)</f>
        <v>0</v>
      </c>
      <c r="AE63" s="207"/>
      <c r="AF63" s="212">
        <f>AD63*(1+Insert_Finance!$C$7)</f>
        <v>0</v>
      </c>
      <c r="AG63" s="222"/>
      <c r="AH63" s="212">
        <f>AF63*(1+Insert_Finance!$C$7)</f>
        <v>0</v>
      </c>
      <c r="AI63" s="222"/>
      <c r="AJ63" s="212">
        <f>AH63*(1+Insert_Finance!$C$7)</f>
        <v>0</v>
      </c>
      <c r="AK63" s="222"/>
      <c r="AL63" s="212">
        <f>AJ63*(1+Insert_Finance!$C$7)</f>
        <v>0</v>
      </c>
      <c r="AM63" s="121"/>
      <c r="AN63" s="212">
        <f>AL63*(1+Insert_Finance!$C$7)</f>
        <v>0</v>
      </c>
      <c r="AO63" s="207"/>
      <c r="AP63" s="212">
        <f>AN63*(1+Insert_Finance!$C$7)</f>
        <v>0</v>
      </c>
      <c r="AQ63" s="222"/>
      <c r="AR63" s="212">
        <f>AP63*(1+Insert_Finance!$C$7)</f>
        <v>0</v>
      </c>
      <c r="AS63" s="222"/>
      <c r="AT63" s="212">
        <f>AR63*(1+Insert_Finance!$C$7)</f>
        <v>0</v>
      </c>
      <c r="AU63" s="222"/>
      <c r="AV63" s="213">
        <f>AT63*(1+Insert_Finance!$C$7)</f>
        <v>0</v>
      </c>
    </row>
    <row r="64" spans="1:48" ht="4.2" customHeight="1" x14ac:dyDescent="0.3">
      <c r="A64" s="773"/>
      <c r="B64" s="57"/>
      <c r="C64" s="94"/>
      <c r="D64" s="94"/>
      <c r="E64" s="94"/>
      <c r="F64" s="204"/>
      <c r="G64" s="124"/>
      <c r="H64" s="205"/>
      <c r="I64" s="124"/>
      <c r="J64" s="206"/>
      <c r="K64" s="207"/>
      <c r="L64" s="208"/>
      <c r="M64" s="222"/>
      <c r="N64" s="208"/>
      <c r="O64" s="222"/>
      <c r="P64" s="208"/>
      <c r="Q64" s="222"/>
      <c r="R64" s="208"/>
      <c r="S64" s="121"/>
      <c r="T64" s="208"/>
      <c r="U64" s="207"/>
      <c r="V64" s="208"/>
      <c r="W64" s="222"/>
      <c r="X64" s="208"/>
      <c r="Y64" s="222"/>
      <c r="Z64" s="208"/>
      <c r="AA64" s="222"/>
      <c r="AB64" s="208"/>
      <c r="AC64" s="121"/>
      <c r="AD64" s="208"/>
      <c r="AE64" s="207"/>
      <c r="AF64" s="208"/>
      <c r="AG64" s="222"/>
      <c r="AH64" s="208"/>
      <c r="AI64" s="222"/>
      <c r="AJ64" s="208"/>
      <c r="AK64" s="222"/>
      <c r="AL64" s="208"/>
      <c r="AM64" s="121"/>
      <c r="AN64" s="208"/>
      <c r="AO64" s="207"/>
      <c r="AP64" s="208"/>
      <c r="AQ64" s="222"/>
      <c r="AR64" s="208"/>
      <c r="AS64" s="222"/>
      <c r="AT64" s="208"/>
      <c r="AU64" s="222"/>
      <c r="AV64" s="210"/>
    </row>
    <row r="65" spans="1:48" x14ac:dyDescent="0.3">
      <c r="A65" s="773"/>
      <c r="B65" s="607"/>
      <c r="C65" s="94"/>
      <c r="D65" s="611"/>
      <c r="E65" s="94"/>
      <c r="F65" s="628"/>
      <c r="G65" s="131" t="s">
        <v>234</v>
      </c>
      <c r="H65" s="631"/>
      <c r="I65" s="131" t="s">
        <v>235</v>
      </c>
      <c r="J65" s="211">
        <f t="shared" ref="J65" si="20">F65*H65</f>
        <v>0</v>
      </c>
      <c r="K65" s="207"/>
      <c r="L65" s="212">
        <f>J65*(1+Insert_Finance!$C$7)</f>
        <v>0</v>
      </c>
      <c r="M65" s="222"/>
      <c r="N65" s="212">
        <f>L65*(1+Insert_Finance!$C$7)</f>
        <v>0</v>
      </c>
      <c r="O65" s="222"/>
      <c r="P65" s="212">
        <f>N65*(1+Insert_Finance!$C$7)</f>
        <v>0</v>
      </c>
      <c r="Q65" s="222"/>
      <c r="R65" s="212">
        <f>P65*(1+Insert_Finance!$C$7)</f>
        <v>0</v>
      </c>
      <c r="S65" s="121"/>
      <c r="T65" s="212">
        <f>R65*(1+Insert_Finance!$C$7)</f>
        <v>0</v>
      </c>
      <c r="U65" s="207"/>
      <c r="V65" s="212">
        <f>T65*(1+Insert_Finance!$C$7)</f>
        <v>0</v>
      </c>
      <c r="W65" s="222"/>
      <c r="X65" s="212">
        <f>V65*(1+Insert_Finance!$C$7)</f>
        <v>0</v>
      </c>
      <c r="Y65" s="222"/>
      <c r="Z65" s="212">
        <f>X65*(1+Insert_Finance!$C$7)</f>
        <v>0</v>
      </c>
      <c r="AA65" s="222"/>
      <c r="AB65" s="212">
        <f>Z65*(1+Insert_Finance!$C$7)</f>
        <v>0</v>
      </c>
      <c r="AC65" s="121"/>
      <c r="AD65" s="212">
        <f>AB65*(1+Insert_Finance!$C$7)</f>
        <v>0</v>
      </c>
      <c r="AE65" s="207"/>
      <c r="AF65" s="212">
        <f>AD65*(1+Insert_Finance!$C$7)</f>
        <v>0</v>
      </c>
      <c r="AG65" s="222"/>
      <c r="AH65" s="212">
        <f>AF65*(1+Insert_Finance!$C$7)</f>
        <v>0</v>
      </c>
      <c r="AI65" s="222"/>
      <c r="AJ65" s="212">
        <f>AH65*(1+Insert_Finance!$C$7)</f>
        <v>0</v>
      </c>
      <c r="AK65" s="222"/>
      <c r="AL65" s="212">
        <f>AJ65*(1+Insert_Finance!$C$7)</f>
        <v>0</v>
      </c>
      <c r="AM65" s="121"/>
      <c r="AN65" s="212">
        <f>AL65*(1+Insert_Finance!$C$7)</f>
        <v>0</v>
      </c>
      <c r="AO65" s="207"/>
      <c r="AP65" s="212">
        <f>AN65*(1+Insert_Finance!$C$7)</f>
        <v>0</v>
      </c>
      <c r="AQ65" s="222"/>
      <c r="AR65" s="212">
        <f>AP65*(1+Insert_Finance!$C$7)</f>
        <v>0</v>
      </c>
      <c r="AS65" s="222"/>
      <c r="AT65" s="212">
        <f>AR65*(1+Insert_Finance!$C$7)</f>
        <v>0</v>
      </c>
      <c r="AU65" s="222"/>
      <c r="AV65" s="213">
        <f>AT65*(1+Insert_Finance!$C$7)</f>
        <v>0</v>
      </c>
    </row>
    <row r="66" spans="1:48" ht="4.2" customHeight="1" x14ac:dyDescent="0.3">
      <c r="A66" s="773"/>
      <c r="B66" s="57"/>
      <c r="C66" s="94"/>
      <c r="D66" s="94"/>
      <c r="E66" s="94"/>
      <c r="F66" s="204"/>
      <c r="G66" s="124"/>
      <c r="H66" s="205"/>
      <c r="I66" s="124"/>
      <c r="J66" s="206"/>
      <c r="K66" s="207"/>
      <c r="L66" s="208"/>
      <c r="M66" s="222"/>
      <c r="N66" s="208"/>
      <c r="O66" s="222"/>
      <c r="P66" s="208"/>
      <c r="Q66" s="222"/>
      <c r="R66" s="208"/>
      <c r="S66" s="121"/>
      <c r="T66" s="208"/>
      <c r="U66" s="207"/>
      <c r="V66" s="208"/>
      <c r="W66" s="222"/>
      <c r="X66" s="208"/>
      <c r="Y66" s="222"/>
      <c r="Z66" s="208"/>
      <c r="AA66" s="222"/>
      <c r="AB66" s="208"/>
      <c r="AC66" s="121"/>
      <c r="AD66" s="208"/>
      <c r="AE66" s="207"/>
      <c r="AF66" s="208"/>
      <c r="AG66" s="222"/>
      <c r="AH66" s="208"/>
      <c r="AI66" s="222"/>
      <c r="AJ66" s="208"/>
      <c r="AK66" s="222"/>
      <c r="AL66" s="208"/>
      <c r="AM66" s="121"/>
      <c r="AN66" s="208"/>
      <c r="AO66" s="207"/>
      <c r="AP66" s="208"/>
      <c r="AQ66" s="222"/>
      <c r="AR66" s="208"/>
      <c r="AS66" s="222"/>
      <c r="AT66" s="208"/>
      <c r="AU66" s="222"/>
      <c r="AV66" s="210"/>
    </row>
    <row r="67" spans="1:48" x14ac:dyDescent="0.3">
      <c r="A67" s="773"/>
      <c r="B67" s="607"/>
      <c r="C67" s="94"/>
      <c r="D67" s="611"/>
      <c r="E67" s="94"/>
      <c r="F67" s="628"/>
      <c r="G67" s="131" t="s">
        <v>234</v>
      </c>
      <c r="H67" s="631"/>
      <c r="I67" s="131" t="s">
        <v>235</v>
      </c>
      <c r="J67" s="211">
        <f t="shared" ref="J67" si="21">F67*H67</f>
        <v>0</v>
      </c>
      <c r="K67" s="207"/>
      <c r="L67" s="212">
        <f>J67*(1+Insert_Finance!$C$7)</f>
        <v>0</v>
      </c>
      <c r="M67" s="222"/>
      <c r="N67" s="212">
        <f>L67*(1+Insert_Finance!$C$7)</f>
        <v>0</v>
      </c>
      <c r="O67" s="222"/>
      <c r="P67" s="212">
        <f>N67*(1+Insert_Finance!$C$7)</f>
        <v>0</v>
      </c>
      <c r="Q67" s="222"/>
      <c r="R67" s="212">
        <f>P67*(1+Insert_Finance!$C$7)</f>
        <v>0</v>
      </c>
      <c r="S67" s="121"/>
      <c r="T67" s="212">
        <f>R67*(1+Insert_Finance!$C$7)</f>
        <v>0</v>
      </c>
      <c r="U67" s="207"/>
      <c r="V67" s="212">
        <f>T67*(1+Insert_Finance!$C$7)</f>
        <v>0</v>
      </c>
      <c r="W67" s="222"/>
      <c r="X67" s="212">
        <f>V67*(1+Insert_Finance!$C$7)</f>
        <v>0</v>
      </c>
      <c r="Y67" s="222"/>
      <c r="Z67" s="212">
        <f>X67*(1+Insert_Finance!$C$7)</f>
        <v>0</v>
      </c>
      <c r="AA67" s="222"/>
      <c r="AB67" s="212">
        <f>Z67*(1+Insert_Finance!$C$7)</f>
        <v>0</v>
      </c>
      <c r="AC67" s="121"/>
      <c r="AD67" s="212">
        <f>AB67*(1+Insert_Finance!$C$7)</f>
        <v>0</v>
      </c>
      <c r="AE67" s="207"/>
      <c r="AF67" s="212">
        <f>AD67*(1+Insert_Finance!$C$7)</f>
        <v>0</v>
      </c>
      <c r="AG67" s="222"/>
      <c r="AH67" s="212">
        <f>AF67*(1+Insert_Finance!$C$7)</f>
        <v>0</v>
      </c>
      <c r="AI67" s="222"/>
      <c r="AJ67" s="212">
        <f>AH67*(1+Insert_Finance!$C$7)</f>
        <v>0</v>
      </c>
      <c r="AK67" s="222"/>
      <c r="AL67" s="212">
        <f>AJ67*(1+Insert_Finance!$C$7)</f>
        <v>0</v>
      </c>
      <c r="AM67" s="121"/>
      <c r="AN67" s="212">
        <f>AL67*(1+Insert_Finance!$C$7)</f>
        <v>0</v>
      </c>
      <c r="AO67" s="207"/>
      <c r="AP67" s="212">
        <f>AN67*(1+Insert_Finance!$C$7)</f>
        <v>0</v>
      </c>
      <c r="AQ67" s="222"/>
      <c r="AR67" s="212">
        <f>AP67*(1+Insert_Finance!$C$7)</f>
        <v>0</v>
      </c>
      <c r="AS67" s="222"/>
      <c r="AT67" s="212">
        <f>AR67*(1+Insert_Finance!$C$7)</f>
        <v>0</v>
      </c>
      <c r="AU67" s="222"/>
      <c r="AV67" s="213">
        <f>AT67*(1+Insert_Finance!$C$7)</f>
        <v>0</v>
      </c>
    </row>
    <row r="68" spans="1:48" ht="4.2" customHeight="1" x14ac:dyDescent="0.3">
      <c r="A68" s="773"/>
      <c r="B68" s="57"/>
      <c r="C68" s="94"/>
      <c r="D68" s="94"/>
      <c r="E68" s="94"/>
      <c r="F68" s="204"/>
      <c r="G68" s="124"/>
      <c r="H68" s="205"/>
      <c r="I68" s="124"/>
      <c r="J68" s="206"/>
      <c r="K68" s="207"/>
      <c r="L68" s="208"/>
      <c r="M68" s="222"/>
      <c r="N68" s="208"/>
      <c r="O68" s="222"/>
      <c r="P68" s="208"/>
      <c r="Q68" s="222"/>
      <c r="R68" s="208"/>
      <c r="S68" s="121"/>
      <c r="T68" s="208"/>
      <c r="U68" s="207"/>
      <c r="V68" s="208"/>
      <c r="W68" s="222"/>
      <c r="X68" s="208"/>
      <c r="Y68" s="222"/>
      <c r="Z68" s="208"/>
      <c r="AA68" s="222"/>
      <c r="AB68" s="208"/>
      <c r="AC68" s="121"/>
      <c r="AD68" s="208"/>
      <c r="AE68" s="207"/>
      <c r="AF68" s="208"/>
      <c r="AG68" s="222"/>
      <c r="AH68" s="208"/>
      <c r="AI68" s="222"/>
      <c r="AJ68" s="208"/>
      <c r="AK68" s="222"/>
      <c r="AL68" s="208"/>
      <c r="AM68" s="121"/>
      <c r="AN68" s="208"/>
      <c r="AO68" s="207"/>
      <c r="AP68" s="208"/>
      <c r="AQ68" s="222"/>
      <c r="AR68" s="208"/>
      <c r="AS68" s="222"/>
      <c r="AT68" s="208"/>
      <c r="AU68" s="222"/>
      <c r="AV68" s="210"/>
    </row>
    <row r="69" spans="1:48" x14ac:dyDescent="0.3">
      <c r="A69" s="773"/>
      <c r="B69" s="607"/>
      <c r="C69" s="94"/>
      <c r="D69" s="611"/>
      <c r="E69" s="94"/>
      <c r="F69" s="628"/>
      <c r="G69" s="131" t="s">
        <v>234</v>
      </c>
      <c r="H69" s="631"/>
      <c r="I69" s="131" t="s">
        <v>235</v>
      </c>
      <c r="J69" s="211">
        <f t="shared" ref="J69" si="22">F69*H69</f>
        <v>0</v>
      </c>
      <c r="K69" s="207"/>
      <c r="L69" s="212">
        <f>J69*(1+Insert_Finance!$C$7)</f>
        <v>0</v>
      </c>
      <c r="M69" s="222"/>
      <c r="N69" s="212">
        <f>L69*(1+Insert_Finance!$C$7)</f>
        <v>0</v>
      </c>
      <c r="O69" s="222"/>
      <c r="P69" s="212">
        <f>N69*(1+Insert_Finance!$C$7)</f>
        <v>0</v>
      </c>
      <c r="Q69" s="222"/>
      <c r="R69" s="212">
        <f>P69*(1+Insert_Finance!$C$7)</f>
        <v>0</v>
      </c>
      <c r="S69" s="121"/>
      <c r="T69" s="212">
        <f>R69*(1+Insert_Finance!$C$7)</f>
        <v>0</v>
      </c>
      <c r="U69" s="207"/>
      <c r="V69" s="212">
        <f>T69*(1+Insert_Finance!$C$7)</f>
        <v>0</v>
      </c>
      <c r="W69" s="222"/>
      <c r="X69" s="212">
        <f>V69*(1+Insert_Finance!$C$7)</f>
        <v>0</v>
      </c>
      <c r="Y69" s="222"/>
      <c r="Z69" s="212">
        <f>X69*(1+Insert_Finance!$C$7)</f>
        <v>0</v>
      </c>
      <c r="AA69" s="222"/>
      <c r="AB69" s="212">
        <f>Z69*(1+Insert_Finance!$C$7)</f>
        <v>0</v>
      </c>
      <c r="AC69" s="121"/>
      <c r="AD69" s="212">
        <f>AB69*(1+Insert_Finance!$C$7)</f>
        <v>0</v>
      </c>
      <c r="AE69" s="207"/>
      <c r="AF69" s="212">
        <f>AD69*(1+Insert_Finance!$C$7)</f>
        <v>0</v>
      </c>
      <c r="AG69" s="222"/>
      <c r="AH69" s="212">
        <f>AF69*(1+Insert_Finance!$C$7)</f>
        <v>0</v>
      </c>
      <c r="AI69" s="222"/>
      <c r="AJ69" s="212">
        <f>AH69*(1+Insert_Finance!$C$7)</f>
        <v>0</v>
      </c>
      <c r="AK69" s="222"/>
      <c r="AL69" s="212">
        <f>AJ69*(1+Insert_Finance!$C$7)</f>
        <v>0</v>
      </c>
      <c r="AM69" s="121"/>
      <c r="AN69" s="212">
        <f>AL69*(1+Insert_Finance!$C$7)</f>
        <v>0</v>
      </c>
      <c r="AO69" s="207"/>
      <c r="AP69" s="212">
        <f>AN69*(1+Insert_Finance!$C$7)</f>
        <v>0</v>
      </c>
      <c r="AQ69" s="222"/>
      <c r="AR69" s="212">
        <f>AP69*(1+Insert_Finance!$C$7)</f>
        <v>0</v>
      </c>
      <c r="AS69" s="222"/>
      <c r="AT69" s="212">
        <f>AR69*(1+Insert_Finance!$C$7)</f>
        <v>0</v>
      </c>
      <c r="AU69" s="222"/>
      <c r="AV69" s="213">
        <f>AT69*(1+Insert_Finance!$C$7)</f>
        <v>0</v>
      </c>
    </row>
    <row r="70" spans="1:48" ht="4.2" customHeight="1" x14ac:dyDescent="0.3">
      <c r="A70" s="773"/>
      <c r="B70" s="57"/>
      <c r="C70" s="94"/>
      <c r="D70" s="94"/>
      <c r="E70" s="94"/>
      <c r="F70" s="204"/>
      <c r="G70" s="124"/>
      <c r="H70" s="205"/>
      <c r="I70" s="124"/>
      <c r="J70" s="206"/>
      <c r="K70" s="207"/>
      <c r="L70" s="208"/>
      <c r="M70" s="222"/>
      <c r="N70" s="208"/>
      <c r="O70" s="222"/>
      <c r="P70" s="208"/>
      <c r="Q70" s="222"/>
      <c r="R70" s="208"/>
      <c r="S70" s="121"/>
      <c r="T70" s="208"/>
      <c r="U70" s="207"/>
      <c r="V70" s="208"/>
      <c r="W70" s="222"/>
      <c r="X70" s="208"/>
      <c r="Y70" s="222"/>
      <c r="Z70" s="208"/>
      <c r="AA70" s="222"/>
      <c r="AB70" s="208"/>
      <c r="AC70" s="121"/>
      <c r="AD70" s="208"/>
      <c r="AE70" s="207"/>
      <c r="AF70" s="208"/>
      <c r="AG70" s="222"/>
      <c r="AH70" s="208"/>
      <c r="AI70" s="222"/>
      <c r="AJ70" s="208"/>
      <c r="AK70" s="222"/>
      <c r="AL70" s="208"/>
      <c r="AM70" s="121"/>
      <c r="AN70" s="208"/>
      <c r="AO70" s="207"/>
      <c r="AP70" s="208"/>
      <c r="AQ70" s="222"/>
      <c r="AR70" s="208"/>
      <c r="AS70" s="222"/>
      <c r="AT70" s="208"/>
      <c r="AU70" s="222"/>
      <c r="AV70" s="210"/>
    </row>
    <row r="71" spans="1:48" x14ac:dyDescent="0.3">
      <c r="A71" s="773"/>
      <c r="B71" s="607"/>
      <c r="C71" s="94"/>
      <c r="D71" s="611"/>
      <c r="E71" s="94"/>
      <c r="F71" s="628"/>
      <c r="G71" s="131" t="s">
        <v>234</v>
      </c>
      <c r="H71" s="631"/>
      <c r="I71" s="131" t="s">
        <v>235</v>
      </c>
      <c r="J71" s="211">
        <f t="shared" ref="J71" si="23">F71*H71</f>
        <v>0</v>
      </c>
      <c r="K71" s="207"/>
      <c r="L71" s="212">
        <f>J71*(1+Insert_Finance!$C$7)</f>
        <v>0</v>
      </c>
      <c r="M71" s="222"/>
      <c r="N71" s="212">
        <f>L71*(1+Insert_Finance!$C$7)</f>
        <v>0</v>
      </c>
      <c r="O71" s="222"/>
      <c r="P71" s="212">
        <f>N71*(1+Insert_Finance!$C$7)</f>
        <v>0</v>
      </c>
      <c r="Q71" s="222"/>
      <c r="R71" s="212">
        <f>P71*(1+Insert_Finance!$C$7)</f>
        <v>0</v>
      </c>
      <c r="S71" s="121"/>
      <c r="T71" s="212">
        <f>R71*(1+Insert_Finance!$C$7)</f>
        <v>0</v>
      </c>
      <c r="U71" s="207"/>
      <c r="V71" s="212">
        <f>T71*(1+Insert_Finance!$C$7)</f>
        <v>0</v>
      </c>
      <c r="W71" s="222"/>
      <c r="X71" s="212">
        <f>V71*(1+Insert_Finance!$C$7)</f>
        <v>0</v>
      </c>
      <c r="Y71" s="222"/>
      <c r="Z71" s="212">
        <f>X71*(1+Insert_Finance!$C$7)</f>
        <v>0</v>
      </c>
      <c r="AA71" s="222"/>
      <c r="AB71" s="212">
        <f>Z71*(1+Insert_Finance!$C$7)</f>
        <v>0</v>
      </c>
      <c r="AC71" s="121"/>
      <c r="AD71" s="212">
        <f>AB71*(1+Insert_Finance!$C$7)</f>
        <v>0</v>
      </c>
      <c r="AE71" s="207"/>
      <c r="AF71" s="212">
        <f>AD71*(1+Insert_Finance!$C$7)</f>
        <v>0</v>
      </c>
      <c r="AG71" s="222"/>
      <c r="AH71" s="212">
        <f>AF71*(1+Insert_Finance!$C$7)</f>
        <v>0</v>
      </c>
      <c r="AI71" s="222"/>
      <c r="AJ71" s="212">
        <f>AH71*(1+Insert_Finance!$C$7)</f>
        <v>0</v>
      </c>
      <c r="AK71" s="222"/>
      <c r="AL71" s="212">
        <f>AJ71*(1+Insert_Finance!$C$7)</f>
        <v>0</v>
      </c>
      <c r="AM71" s="121"/>
      <c r="AN71" s="212">
        <f>AL71*(1+Insert_Finance!$C$7)</f>
        <v>0</v>
      </c>
      <c r="AO71" s="207"/>
      <c r="AP71" s="212">
        <f>AN71*(1+Insert_Finance!$C$7)</f>
        <v>0</v>
      </c>
      <c r="AQ71" s="222"/>
      <c r="AR71" s="212">
        <f>AP71*(1+Insert_Finance!$C$7)</f>
        <v>0</v>
      </c>
      <c r="AS71" s="222"/>
      <c r="AT71" s="212">
        <f>AR71*(1+Insert_Finance!$C$7)</f>
        <v>0</v>
      </c>
      <c r="AU71" s="222"/>
      <c r="AV71" s="213">
        <f>AT71*(1+Insert_Finance!$C$7)</f>
        <v>0</v>
      </c>
    </row>
    <row r="72" spans="1:48" ht="4.2" customHeight="1" x14ac:dyDescent="0.3">
      <c r="A72" s="773"/>
      <c r="B72" s="57"/>
      <c r="C72" s="94"/>
      <c r="D72" s="94"/>
      <c r="E72" s="94"/>
      <c r="F72" s="204"/>
      <c r="G72" s="124"/>
      <c r="H72" s="205"/>
      <c r="I72" s="124"/>
      <c r="J72" s="206"/>
      <c r="K72" s="207"/>
      <c r="L72" s="208"/>
      <c r="M72" s="222"/>
      <c r="N72" s="208"/>
      <c r="O72" s="222"/>
      <c r="P72" s="208"/>
      <c r="Q72" s="222"/>
      <c r="R72" s="208"/>
      <c r="S72" s="121"/>
      <c r="T72" s="208"/>
      <c r="U72" s="207"/>
      <c r="V72" s="208"/>
      <c r="W72" s="222"/>
      <c r="X72" s="208"/>
      <c r="Y72" s="222"/>
      <c r="Z72" s="208"/>
      <c r="AA72" s="222"/>
      <c r="AB72" s="208"/>
      <c r="AC72" s="121"/>
      <c r="AD72" s="208"/>
      <c r="AE72" s="207"/>
      <c r="AF72" s="208"/>
      <c r="AG72" s="222"/>
      <c r="AH72" s="208"/>
      <c r="AI72" s="222"/>
      <c r="AJ72" s="208"/>
      <c r="AK72" s="222"/>
      <c r="AL72" s="208"/>
      <c r="AM72" s="121"/>
      <c r="AN72" s="208"/>
      <c r="AO72" s="207"/>
      <c r="AP72" s="208"/>
      <c r="AQ72" s="222"/>
      <c r="AR72" s="208"/>
      <c r="AS72" s="222"/>
      <c r="AT72" s="208"/>
      <c r="AU72" s="222"/>
      <c r="AV72" s="210"/>
    </row>
    <row r="73" spans="1:48" x14ac:dyDescent="0.3">
      <c r="A73" s="773"/>
      <c r="B73" s="607"/>
      <c r="C73" s="94"/>
      <c r="D73" s="611"/>
      <c r="E73" s="94"/>
      <c r="F73" s="628"/>
      <c r="G73" s="131" t="s">
        <v>234</v>
      </c>
      <c r="H73" s="631"/>
      <c r="I73" s="131" t="s">
        <v>235</v>
      </c>
      <c r="J73" s="211">
        <f t="shared" ref="J73" si="24">F73*H73</f>
        <v>0</v>
      </c>
      <c r="K73" s="207"/>
      <c r="L73" s="212">
        <f>J73*(1+Insert_Finance!$C$7)</f>
        <v>0</v>
      </c>
      <c r="M73" s="222"/>
      <c r="N73" s="212">
        <f>L73*(1+Insert_Finance!$C$7)</f>
        <v>0</v>
      </c>
      <c r="O73" s="222"/>
      <c r="P73" s="212">
        <f>N73*(1+Insert_Finance!$C$7)</f>
        <v>0</v>
      </c>
      <c r="Q73" s="222"/>
      <c r="R73" s="212">
        <f>P73*(1+Insert_Finance!$C$7)</f>
        <v>0</v>
      </c>
      <c r="S73" s="121"/>
      <c r="T73" s="212">
        <f>R73*(1+Insert_Finance!$C$7)</f>
        <v>0</v>
      </c>
      <c r="U73" s="207"/>
      <c r="V73" s="212">
        <f>T73*(1+Insert_Finance!$C$7)</f>
        <v>0</v>
      </c>
      <c r="W73" s="222"/>
      <c r="X73" s="212">
        <f>V73*(1+Insert_Finance!$C$7)</f>
        <v>0</v>
      </c>
      <c r="Y73" s="222"/>
      <c r="Z73" s="212">
        <f>X73*(1+Insert_Finance!$C$7)</f>
        <v>0</v>
      </c>
      <c r="AA73" s="222"/>
      <c r="AB73" s="212">
        <f>Z73*(1+Insert_Finance!$C$7)</f>
        <v>0</v>
      </c>
      <c r="AC73" s="121"/>
      <c r="AD73" s="212">
        <f>AB73*(1+Insert_Finance!$C$7)</f>
        <v>0</v>
      </c>
      <c r="AE73" s="207"/>
      <c r="AF73" s="212">
        <f>AD73*(1+Insert_Finance!$C$7)</f>
        <v>0</v>
      </c>
      <c r="AG73" s="222"/>
      <c r="AH73" s="212">
        <f>AF73*(1+Insert_Finance!$C$7)</f>
        <v>0</v>
      </c>
      <c r="AI73" s="222"/>
      <c r="AJ73" s="212">
        <f>AH73*(1+Insert_Finance!$C$7)</f>
        <v>0</v>
      </c>
      <c r="AK73" s="222"/>
      <c r="AL73" s="212">
        <f>AJ73*(1+Insert_Finance!$C$7)</f>
        <v>0</v>
      </c>
      <c r="AM73" s="121"/>
      <c r="AN73" s="212">
        <f>AL73*(1+Insert_Finance!$C$7)</f>
        <v>0</v>
      </c>
      <c r="AO73" s="207"/>
      <c r="AP73" s="212">
        <f>AN73*(1+Insert_Finance!$C$7)</f>
        <v>0</v>
      </c>
      <c r="AQ73" s="222"/>
      <c r="AR73" s="212">
        <f>AP73*(1+Insert_Finance!$C$7)</f>
        <v>0</v>
      </c>
      <c r="AS73" s="222"/>
      <c r="AT73" s="212">
        <f>AR73*(1+Insert_Finance!$C$7)</f>
        <v>0</v>
      </c>
      <c r="AU73" s="222"/>
      <c r="AV73" s="213">
        <f>AT73*(1+Insert_Finance!$C$7)</f>
        <v>0</v>
      </c>
    </row>
    <row r="74" spans="1:48" ht="4.2" customHeight="1" x14ac:dyDescent="0.3">
      <c r="A74" s="773"/>
      <c r="B74" s="57"/>
      <c r="C74" s="94"/>
      <c r="D74" s="94"/>
      <c r="E74" s="94"/>
      <c r="F74" s="204"/>
      <c r="G74" s="124"/>
      <c r="H74" s="205"/>
      <c r="I74" s="124"/>
      <c r="J74" s="206"/>
      <c r="K74" s="207"/>
      <c r="L74" s="208"/>
      <c r="M74" s="222"/>
      <c r="N74" s="208"/>
      <c r="O74" s="222"/>
      <c r="P74" s="208"/>
      <c r="Q74" s="222"/>
      <c r="R74" s="208"/>
      <c r="S74" s="121"/>
      <c r="T74" s="208"/>
      <c r="U74" s="207"/>
      <c r="V74" s="208"/>
      <c r="W74" s="222"/>
      <c r="X74" s="208"/>
      <c r="Y74" s="222"/>
      <c r="Z74" s="208"/>
      <c r="AA74" s="222"/>
      <c r="AB74" s="208"/>
      <c r="AC74" s="121"/>
      <c r="AD74" s="208"/>
      <c r="AE74" s="207"/>
      <c r="AF74" s="208"/>
      <c r="AG74" s="222"/>
      <c r="AH74" s="208"/>
      <c r="AI74" s="222"/>
      <c r="AJ74" s="208"/>
      <c r="AK74" s="222"/>
      <c r="AL74" s="208"/>
      <c r="AM74" s="121"/>
      <c r="AN74" s="208"/>
      <c r="AO74" s="207"/>
      <c r="AP74" s="208"/>
      <c r="AQ74" s="222"/>
      <c r="AR74" s="208"/>
      <c r="AS74" s="222"/>
      <c r="AT74" s="208"/>
      <c r="AU74" s="222"/>
      <c r="AV74" s="210"/>
    </row>
    <row r="75" spans="1:48" x14ac:dyDescent="0.3">
      <c r="A75" s="774"/>
      <c r="B75" s="634"/>
      <c r="C75" s="223"/>
      <c r="D75" s="633"/>
      <c r="E75" s="223"/>
      <c r="F75" s="629"/>
      <c r="G75" s="215" t="s">
        <v>234</v>
      </c>
      <c r="H75" s="632"/>
      <c r="I75" s="215" t="s">
        <v>235</v>
      </c>
      <c r="J75" s="216">
        <f t="shared" ref="J75" si="25">F75*H75</f>
        <v>0</v>
      </c>
      <c r="K75" s="217"/>
      <c r="L75" s="218">
        <f>J75*(1+Insert_Finance!$C$7)</f>
        <v>0</v>
      </c>
      <c r="M75" s="225"/>
      <c r="N75" s="218">
        <f>L75*(1+Insert_Finance!$C$7)</f>
        <v>0</v>
      </c>
      <c r="O75" s="225"/>
      <c r="P75" s="218">
        <f>N75*(1+Insert_Finance!$C$7)</f>
        <v>0</v>
      </c>
      <c r="Q75" s="225"/>
      <c r="R75" s="218">
        <f>P75*(1+Insert_Finance!$C$7)</f>
        <v>0</v>
      </c>
      <c r="S75" s="224"/>
      <c r="T75" s="218">
        <f>R75*(1+Insert_Finance!$C$7)</f>
        <v>0</v>
      </c>
      <c r="U75" s="217"/>
      <c r="V75" s="218">
        <f>T75*(1+Insert_Finance!$C$7)</f>
        <v>0</v>
      </c>
      <c r="W75" s="225"/>
      <c r="X75" s="218">
        <f>V75*(1+Insert_Finance!$C$7)</f>
        <v>0</v>
      </c>
      <c r="Y75" s="225"/>
      <c r="Z75" s="218">
        <f>X75*(1+Insert_Finance!$C$7)</f>
        <v>0</v>
      </c>
      <c r="AA75" s="225"/>
      <c r="AB75" s="218">
        <f>Z75*(1+Insert_Finance!$C$7)</f>
        <v>0</v>
      </c>
      <c r="AC75" s="224"/>
      <c r="AD75" s="218">
        <f>AB75*(1+Insert_Finance!$C$7)</f>
        <v>0</v>
      </c>
      <c r="AE75" s="217"/>
      <c r="AF75" s="218">
        <f>AD75*(1+Insert_Finance!$C$7)</f>
        <v>0</v>
      </c>
      <c r="AG75" s="225"/>
      <c r="AH75" s="218">
        <f>AF75*(1+Insert_Finance!$C$7)</f>
        <v>0</v>
      </c>
      <c r="AI75" s="225"/>
      <c r="AJ75" s="218">
        <f>AH75*(1+Insert_Finance!$C$7)</f>
        <v>0</v>
      </c>
      <c r="AK75" s="225"/>
      <c r="AL75" s="218">
        <f>AJ75*(1+Insert_Finance!$C$7)</f>
        <v>0</v>
      </c>
      <c r="AM75" s="224"/>
      <c r="AN75" s="218">
        <f>AL75*(1+Insert_Finance!$C$7)</f>
        <v>0</v>
      </c>
      <c r="AO75" s="217"/>
      <c r="AP75" s="218">
        <f>AN75*(1+Insert_Finance!$C$7)</f>
        <v>0</v>
      </c>
      <c r="AQ75" s="225"/>
      <c r="AR75" s="218">
        <f>AP75*(1+Insert_Finance!$C$7)</f>
        <v>0</v>
      </c>
      <c r="AS75" s="225"/>
      <c r="AT75" s="218">
        <f>AR75*(1+Insert_Finance!$C$7)</f>
        <v>0</v>
      </c>
      <c r="AU75" s="225"/>
      <c r="AV75" s="220">
        <f>AT75*(1+Insert_Finance!$C$7)</f>
        <v>0</v>
      </c>
    </row>
    <row r="76" spans="1:48" ht="9.9" customHeight="1" x14ac:dyDescent="0.3">
      <c r="C76" s="189"/>
      <c r="E76" s="189"/>
      <c r="G76" s="189"/>
      <c r="I76" s="189"/>
      <c r="P76" s="208"/>
    </row>
    <row r="77" spans="1:48" ht="12" customHeight="1" x14ac:dyDescent="0.3">
      <c r="C77" s="189"/>
      <c r="E77" s="189"/>
      <c r="G77" s="189"/>
      <c r="I77" s="189"/>
    </row>
  </sheetData>
  <sheetProtection algorithmName="SHA-512" hashValue="w377B93hnq4cX0Ap41gvnIbzYXEMWGCPdsxANcvvStIhIJTEdD5P4fYpZk7zRc+2paNh860RFaBGWnl46rN3Tw==" saltValue="ABG59p3qypEsoKkDTf0r7Q==" spinCount="100000" sheet="1" objects="1" scenarios="1"/>
  <mergeCells count="6">
    <mergeCell ref="T9:AB9"/>
    <mergeCell ref="J23:R23"/>
    <mergeCell ref="A1:B1"/>
    <mergeCell ref="A25:A75"/>
    <mergeCell ref="B23:C23"/>
    <mergeCell ref="H9:P9"/>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D19-A866-4B58-A3BD-2783827E0AC0}">
  <sheetPr>
    <tabColor theme="5" tint="0.79998168889431442"/>
  </sheetPr>
  <dimension ref="A1:AO28"/>
  <sheetViews>
    <sheetView showGridLines="0" tabSelected="1" zoomScale="90" zoomScaleNormal="90" workbookViewId="0">
      <selection activeCell="I29" sqref="I29"/>
    </sheetView>
  </sheetViews>
  <sheetFormatPr defaultColWidth="11.44140625" defaultRowHeight="14.4" x14ac:dyDescent="0.3"/>
  <cols>
    <col min="1" max="1" width="5.6640625" style="53" customWidth="1"/>
    <col min="2" max="2" width="49.44140625" style="53" customWidth="1"/>
    <col min="3" max="3" width="16.44140625" style="53" bestFit="1" customWidth="1"/>
    <col min="4" max="4" width="1.5546875" style="53" customWidth="1"/>
    <col min="5" max="5" width="16.44140625" style="53" customWidth="1"/>
    <col min="6" max="6" width="1.5546875" style="53" customWidth="1"/>
    <col min="7" max="7" width="16.44140625" style="53" customWidth="1"/>
    <col min="8" max="8" width="1.5546875" style="53" customWidth="1"/>
    <col min="9" max="9" width="16.44140625" style="53" customWidth="1"/>
    <col min="10" max="10" width="1.5546875" style="53" customWidth="1"/>
    <col min="11" max="11" width="16.44140625" style="53" customWidth="1"/>
    <col min="12" max="12" width="1.5546875" style="53" customWidth="1"/>
    <col min="13" max="13" width="16.44140625" style="53" customWidth="1"/>
    <col min="14" max="14" width="1.5546875" style="53" customWidth="1"/>
    <col min="15" max="15" width="16.44140625" style="53" customWidth="1"/>
    <col min="16" max="16" width="1.5546875" style="53" customWidth="1"/>
    <col min="17" max="17" width="16.44140625" style="53" customWidth="1"/>
    <col min="18" max="18" width="1.5546875" style="53" customWidth="1"/>
    <col min="19" max="19" width="16.44140625" style="53" customWidth="1"/>
    <col min="20" max="20" width="1.5546875" style="53" customWidth="1"/>
    <col min="21" max="21" width="16.44140625" style="53" customWidth="1"/>
    <col min="22" max="22" width="1.5546875" style="53" customWidth="1"/>
    <col min="23" max="23" width="16.44140625" style="53" customWidth="1"/>
    <col min="24" max="24" width="1.5546875" style="53" customWidth="1"/>
    <col min="25" max="25" width="16.44140625" style="53" customWidth="1"/>
    <col min="26" max="26" width="1.5546875" style="53" customWidth="1"/>
    <col min="27" max="27" width="16.44140625" style="53" customWidth="1"/>
    <col min="28" max="28" width="1.5546875" style="53" customWidth="1"/>
    <col min="29" max="29" width="16.44140625" style="53" customWidth="1"/>
    <col min="30" max="30" width="1.5546875" style="53" customWidth="1"/>
    <col min="31" max="31" width="16.44140625" style="53" customWidth="1"/>
    <col min="32" max="32" width="1.5546875" style="53" customWidth="1"/>
    <col min="33" max="33" width="16.44140625" style="53" customWidth="1"/>
    <col min="34" max="34" width="1.5546875" style="53" customWidth="1"/>
    <col min="35" max="35" width="16.44140625" style="53" customWidth="1"/>
    <col min="36" max="36" width="1.5546875" style="53" customWidth="1"/>
    <col min="37" max="37" width="16.44140625" style="53" customWidth="1"/>
    <col min="38" max="38" width="1.5546875" style="53" customWidth="1"/>
    <col min="39" max="39" width="16.44140625" style="53" customWidth="1"/>
    <col min="40" max="40" width="1.5546875" style="53" customWidth="1"/>
    <col min="41" max="41" width="16.44140625" style="53" customWidth="1"/>
    <col min="42" max="16384" width="11.44140625" style="53"/>
  </cols>
  <sheetData>
    <row r="1" spans="1:41" ht="24" customHeight="1" thickBot="1" x14ac:dyDescent="0.35">
      <c r="A1" s="755" t="s">
        <v>239</v>
      </c>
      <c r="B1" s="756"/>
    </row>
    <row r="2" spans="1:41" ht="9.9" customHeight="1" x14ac:dyDescent="0.3">
      <c r="L2" s="757"/>
      <c r="M2" s="757"/>
      <c r="N2" s="757"/>
      <c r="O2" s="757"/>
    </row>
    <row r="3" spans="1:41" x14ac:dyDescent="0.3">
      <c r="B3" s="572" t="str">
        <f>Insert_Finance!B3</f>
        <v xml:space="preserve">Financial year </v>
      </c>
      <c r="C3" s="570">
        <f>Insert_Finance!C3</f>
        <v>0</v>
      </c>
    </row>
    <row r="4" spans="1:41" x14ac:dyDescent="0.3">
      <c r="B4" s="571" t="str">
        <f>Insert_Finance!B5</f>
        <v>Financial year (end date)</v>
      </c>
      <c r="C4" s="183">
        <f>Insert_Finance!C5</f>
        <v>0</v>
      </c>
    </row>
    <row r="5" spans="1:41" ht="9.9" customHeight="1" x14ac:dyDescent="0.3">
      <c r="A5" s="63"/>
    </row>
    <row r="6" spans="1:41" x14ac:dyDescent="0.3">
      <c r="B6" s="573" t="s">
        <v>236</v>
      </c>
      <c r="C6" s="151">
        <f>C3</f>
        <v>0</v>
      </c>
      <c r="D6" s="151"/>
      <c r="E6" s="151" t="e">
        <f>INDEX(Insert_Assets!$B$395:$C$414,MATCH(Insert_Finance!C3,Financ_Y,0),2)</f>
        <v>#N/A</v>
      </c>
      <c r="F6" s="151"/>
      <c r="G6" s="151" t="e">
        <f>INDEX(Insert_Assets!$B$395:$C$414,MATCH(E6,Financ_Y,0),2)</f>
        <v>#N/A</v>
      </c>
      <c r="H6" s="151"/>
      <c r="I6" s="151" t="e">
        <f>INDEX(Insert_Assets!$B$395:$C$414,MATCH(G6,Financ_Y,0),2)</f>
        <v>#N/A</v>
      </c>
      <c r="J6" s="151"/>
      <c r="K6" s="151" t="e">
        <f>INDEX(Insert_Assets!$B$395:$C$414,MATCH(I6,Financ_Y,0),2)</f>
        <v>#N/A</v>
      </c>
      <c r="L6" s="179"/>
      <c r="M6" s="151" t="e">
        <f>INDEX(Insert_Assets!$B$395:$C$414,MATCH(K6,Financ_Y,0),2)</f>
        <v>#N/A</v>
      </c>
      <c r="N6" s="151"/>
      <c r="O6" s="151" t="e">
        <f>INDEX(Insert_Assets!$B$395:$C$414,MATCH(M6,Financ_Y,0),2)</f>
        <v>#N/A</v>
      </c>
      <c r="P6" s="151"/>
      <c r="Q6" s="151" t="e">
        <f>INDEX(Insert_Assets!$B$395:$C$414,MATCH(O6,Financ_Y,0),2)</f>
        <v>#N/A</v>
      </c>
      <c r="R6" s="151"/>
      <c r="S6" s="151" t="e">
        <f>INDEX(Insert_Assets!$B$395:$C$414,MATCH(Q6,Financ_Y,0),2)</f>
        <v>#N/A</v>
      </c>
      <c r="T6" s="151"/>
      <c r="U6" s="151" t="e">
        <f>INDEX(Insert_Assets!$B$395:$C$414,MATCH(S6,Financ_Y,0),2)</f>
        <v>#N/A</v>
      </c>
      <c r="V6" s="179"/>
      <c r="W6" s="151" t="e">
        <f>INDEX(Insert_Assets!$B$395:$C$414,MATCH(U6,Financ_Y,0),2)</f>
        <v>#N/A</v>
      </c>
      <c r="X6" s="151"/>
      <c r="Y6" s="151" t="e">
        <f>INDEX(Insert_Assets!$B$395:$C$414,MATCH(W6,Financ_Y,0),2)</f>
        <v>#N/A</v>
      </c>
      <c r="Z6" s="151"/>
      <c r="AA6" s="151" t="e">
        <f>INDEX(Insert_Assets!$B$395:$C$414,MATCH(Y6,Financ_Y,0),2)</f>
        <v>#N/A</v>
      </c>
      <c r="AB6" s="151"/>
      <c r="AC6" s="151" t="e">
        <f>INDEX(Insert_Assets!$B$395:$C$414,MATCH(AA6,Financ_Y,0),2)</f>
        <v>#N/A</v>
      </c>
      <c r="AD6" s="151"/>
      <c r="AE6" s="151" t="e">
        <f>INDEX(Insert_Assets!$B$395:$C$414,MATCH(AC6,Financ_Y,0),2)</f>
        <v>#N/A</v>
      </c>
      <c r="AF6" s="179"/>
      <c r="AG6" s="151" t="e">
        <f>INDEX(Insert_Assets!$B$395:$C$414,MATCH(AE6,Financ_Y,0),2)</f>
        <v>#N/A</v>
      </c>
      <c r="AH6" s="151"/>
      <c r="AI6" s="151" t="e">
        <f>INDEX(Insert_Assets!$B$395:$C$414,MATCH(AG6,Financ_Y,0),2)</f>
        <v>#N/A</v>
      </c>
      <c r="AJ6" s="151"/>
      <c r="AK6" s="151" t="e">
        <f>INDEX(Insert_Assets!$B$395:$C$414,MATCH(AI6,Financ_Y,0),2)</f>
        <v>#N/A</v>
      </c>
      <c r="AL6" s="151"/>
      <c r="AM6" s="151" t="e">
        <f>INDEX(Insert_Assets!$B$395:$C$414,MATCH(AK6,Financ_Y,0),2)</f>
        <v>#N/A</v>
      </c>
      <c r="AN6" s="151"/>
      <c r="AO6" s="152" t="e">
        <f>INDEX(Insert_Assets!$B$395:$C$414,MATCH(AM6,Financ_Y,0),2)</f>
        <v>#N/A</v>
      </c>
    </row>
    <row r="7" spans="1:41" ht="14.4" customHeight="1" x14ac:dyDescent="0.3">
      <c r="A7" s="778" t="s">
        <v>183</v>
      </c>
      <c r="B7" s="226" t="s">
        <v>107</v>
      </c>
      <c r="C7" s="635"/>
      <c r="D7" s="89"/>
      <c r="E7" s="638"/>
      <c r="F7" s="89"/>
      <c r="G7" s="638"/>
      <c r="H7" s="89"/>
      <c r="I7" s="638"/>
      <c r="J7" s="89"/>
      <c r="K7" s="638"/>
      <c r="L7" s="179"/>
      <c r="M7" s="638"/>
      <c r="N7" s="89"/>
      <c r="O7" s="638"/>
      <c r="P7" s="89"/>
      <c r="Q7" s="638"/>
      <c r="R7" s="89"/>
      <c r="S7" s="638"/>
      <c r="T7" s="89"/>
      <c r="U7" s="638"/>
      <c r="V7" s="179"/>
      <c r="W7" s="638"/>
      <c r="X7" s="89"/>
      <c r="Y7" s="638"/>
      <c r="Z7" s="89"/>
      <c r="AA7" s="638"/>
      <c r="AB7" s="89"/>
      <c r="AC7" s="638"/>
      <c r="AD7" s="89"/>
      <c r="AE7" s="638"/>
      <c r="AF7" s="179"/>
      <c r="AG7" s="638"/>
      <c r="AH7" s="89"/>
      <c r="AI7" s="638"/>
      <c r="AJ7" s="89"/>
      <c r="AK7" s="638"/>
      <c r="AL7" s="89"/>
      <c r="AM7" s="638"/>
      <c r="AN7" s="89"/>
      <c r="AO7" s="641"/>
    </row>
    <row r="8" spans="1:41" ht="3.6" customHeight="1" x14ac:dyDescent="0.3">
      <c r="A8" s="778"/>
      <c r="B8" s="227"/>
      <c r="C8" s="228"/>
      <c r="D8" s="105"/>
      <c r="E8" s="229"/>
      <c r="F8" s="105"/>
      <c r="G8" s="229"/>
      <c r="H8" s="105"/>
      <c r="I8" s="229"/>
      <c r="J8" s="105"/>
      <c r="K8" s="229"/>
      <c r="L8" s="121"/>
      <c r="M8" s="229"/>
      <c r="N8" s="105"/>
      <c r="O8" s="229"/>
      <c r="P8" s="105"/>
      <c r="Q8" s="229"/>
      <c r="R8" s="105"/>
      <c r="S8" s="229"/>
      <c r="T8" s="105"/>
      <c r="U8" s="229"/>
      <c r="V8" s="121"/>
      <c r="W8" s="229"/>
      <c r="X8" s="105"/>
      <c r="Y8" s="229"/>
      <c r="Z8" s="105"/>
      <c r="AA8" s="229"/>
      <c r="AB8" s="105"/>
      <c r="AC8" s="229"/>
      <c r="AD8" s="105"/>
      <c r="AE8" s="229"/>
      <c r="AF8" s="121"/>
      <c r="AG8" s="229"/>
      <c r="AH8" s="105"/>
      <c r="AI8" s="229"/>
      <c r="AJ8" s="105"/>
      <c r="AK8" s="229"/>
      <c r="AL8" s="105"/>
      <c r="AM8" s="229"/>
      <c r="AN8" s="105"/>
      <c r="AO8" s="230"/>
    </row>
    <row r="9" spans="1:41" ht="14.4" customHeight="1" x14ac:dyDescent="0.3">
      <c r="A9" s="778"/>
      <c r="B9" s="231" t="s">
        <v>103</v>
      </c>
      <c r="C9" s="636"/>
      <c r="D9" s="121"/>
      <c r="E9" s="639"/>
      <c r="F9" s="121"/>
      <c r="G9" s="639"/>
      <c r="H9" s="121"/>
      <c r="I9" s="639"/>
      <c r="J9" s="121"/>
      <c r="K9" s="639"/>
      <c r="L9" s="121"/>
      <c r="M9" s="639"/>
      <c r="N9" s="121"/>
      <c r="O9" s="639"/>
      <c r="P9" s="121"/>
      <c r="Q9" s="639"/>
      <c r="R9" s="121"/>
      <c r="S9" s="639"/>
      <c r="T9" s="121"/>
      <c r="U9" s="639"/>
      <c r="V9" s="121"/>
      <c r="W9" s="639"/>
      <c r="X9" s="121"/>
      <c r="Y9" s="639"/>
      <c r="Z9" s="121"/>
      <c r="AA9" s="639"/>
      <c r="AB9" s="121"/>
      <c r="AC9" s="639"/>
      <c r="AD9" s="121"/>
      <c r="AE9" s="639"/>
      <c r="AF9" s="121"/>
      <c r="AG9" s="639"/>
      <c r="AH9" s="121"/>
      <c r="AI9" s="639"/>
      <c r="AJ9" s="121"/>
      <c r="AK9" s="639"/>
      <c r="AL9" s="121"/>
      <c r="AM9" s="639"/>
      <c r="AN9" s="121"/>
      <c r="AO9" s="642"/>
    </row>
    <row r="10" spans="1:41" ht="3.6" customHeight="1" x14ac:dyDescent="0.3">
      <c r="A10" s="778"/>
      <c r="B10" s="227"/>
      <c r="C10" s="228"/>
      <c r="D10" s="105"/>
      <c r="E10" s="229"/>
      <c r="F10" s="105"/>
      <c r="G10" s="229"/>
      <c r="H10" s="105"/>
      <c r="I10" s="229"/>
      <c r="J10" s="105"/>
      <c r="K10" s="229"/>
      <c r="L10" s="121"/>
      <c r="M10" s="229"/>
      <c r="N10" s="105"/>
      <c r="O10" s="229"/>
      <c r="P10" s="105"/>
      <c r="Q10" s="229"/>
      <c r="R10" s="105"/>
      <c r="S10" s="229"/>
      <c r="T10" s="105"/>
      <c r="U10" s="229"/>
      <c r="V10" s="121"/>
      <c r="W10" s="229"/>
      <c r="X10" s="105"/>
      <c r="Y10" s="229"/>
      <c r="Z10" s="105"/>
      <c r="AA10" s="229"/>
      <c r="AB10" s="105"/>
      <c r="AC10" s="229"/>
      <c r="AD10" s="105"/>
      <c r="AE10" s="229"/>
      <c r="AF10" s="121"/>
      <c r="AG10" s="229"/>
      <c r="AH10" s="105"/>
      <c r="AI10" s="229"/>
      <c r="AJ10" s="105"/>
      <c r="AK10" s="229"/>
      <c r="AL10" s="105"/>
      <c r="AM10" s="229"/>
      <c r="AN10" s="105"/>
      <c r="AO10" s="230"/>
    </row>
    <row r="11" spans="1:41" ht="14.4" customHeight="1" x14ac:dyDescent="0.3">
      <c r="A11" s="778"/>
      <c r="B11" s="231" t="s">
        <v>333</v>
      </c>
      <c r="C11" s="636"/>
      <c r="D11" s="207"/>
      <c r="E11" s="639"/>
      <c r="F11" s="207"/>
      <c r="G11" s="639"/>
      <c r="H11" s="207"/>
      <c r="I11" s="639"/>
      <c r="J11" s="207"/>
      <c r="K11" s="639"/>
      <c r="L11" s="121"/>
      <c r="M11" s="639"/>
      <c r="N11" s="207"/>
      <c r="O11" s="639"/>
      <c r="P11" s="207"/>
      <c r="Q11" s="639"/>
      <c r="R11" s="207"/>
      <c r="S11" s="639"/>
      <c r="T11" s="207"/>
      <c r="U11" s="639"/>
      <c r="V11" s="121"/>
      <c r="W11" s="639"/>
      <c r="X11" s="207"/>
      <c r="Y11" s="639"/>
      <c r="Z11" s="207"/>
      <c r="AA11" s="639"/>
      <c r="AB11" s="207"/>
      <c r="AC11" s="639"/>
      <c r="AD11" s="207"/>
      <c r="AE11" s="639"/>
      <c r="AF11" s="121"/>
      <c r="AG11" s="639"/>
      <c r="AH11" s="207"/>
      <c r="AI11" s="639"/>
      <c r="AJ11" s="207"/>
      <c r="AK11" s="639"/>
      <c r="AL11" s="207"/>
      <c r="AM11" s="639"/>
      <c r="AN11" s="207"/>
      <c r="AO11" s="642"/>
    </row>
    <row r="12" spans="1:41" ht="2.25" customHeight="1" x14ac:dyDescent="0.3">
      <c r="A12" s="778"/>
      <c r="B12" s="231"/>
      <c r="C12" s="228"/>
      <c r="D12" s="131"/>
      <c r="E12" s="229"/>
      <c r="F12" s="131"/>
      <c r="G12" s="229"/>
      <c r="H12" s="131"/>
      <c r="I12" s="229"/>
      <c r="J12" s="131"/>
      <c r="K12" s="229"/>
      <c r="L12" s="124"/>
      <c r="M12" s="229"/>
      <c r="N12" s="131"/>
      <c r="O12" s="229"/>
      <c r="P12" s="131"/>
      <c r="Q12" s="229"/>
      <c r="R12" s="131"/>
      <c r="S12" s="229"/>
      <c r="T12" s="131"/>
      <c r="U12" s="229"/>
      <c r="V12" s="124"/>
      <c r="W12" s="229"/>
      <c r="X12" s="131"/>
      <c r="Y12" s="229"/>
      <c r="Z12" s="131"/>
      <c r="AA12" s="229"/>
      <c r="AB12" s="131"/>
      <c r="AC12" s="229"/>
      <c r="AD12" s="131"/>
      <c r="AE12" s="229"/>
      <c r="AF12" s="124"/>
      <c r="AG12" s="229"/>
      <c r="AH12" s="131"/>
      <c r="AI12" s="229"/>
      <c r="AJ12" s="131"/>
      <c r="AK12" s="229"/>
      <c r="AL12" s="131"/>
      <c r="AM12" s="229"/>
      <c r="AN12" s="131"/>
      <c r="AO12" s="230"/>
    </row>
    <row r="13" spans="1:41" ht="14.4" customHeight="1" x14ac:dyDescent="0.3">
      <c r="A13" s="778"/>
      <c r="B13" s="231" t="s">
        <v>334</v>
      </c>
      <c r="C13" s="636"/>
      <c r="D13" s="207"/>
      <c r="E13" s="639"/>
      <c r="F13" s="207"/>
      <c r="G13" s="639"/>
      <c r="H13" s="207"/>
      <c r="I13" s="639"/>
      <c r="J13" s="207"/>
      <c r="K13" s="639"/>
      <c r="L13" s="121"/>
      <c r="M13" s="639"/>
      <c r="N13" s="207"/>
      <c r="O13" s="639"/>
      <c r="P13" s="207"/>
      <c r="Q13" s="639"/>
      <c r="R13" s="207"/>
      <c r="S13" s="639"/>
      <c r="T13" s="207"/>
      <c r="U13" s="639"/>
      <c r="V13" s="121"/>
      <c r="W13" s="639"/>
      <c r="X13" s="207"/>
      <c r="Y13" s="639"/>
      <c r="Z13" s="207"/>
      <c r="AA13" s="639"/>
      <c r="AB13" s="207"/>
      <c r="AC13" s="639"/>
      <c r="AD13" s="207"/>
      <c r="AE13" s="639"/>
      <c r="AF13" s="121"/>
      <c r="AG13" s="639"/>
      <c r="AH13" s="207"/>
      <c r="AI13" s="639"/>
      <c r="AJ13" s="207"/>
      <c r="AK13" s="639"/>
      <c r="AL13" s="207"/>
      <c r="AM13" s="639"/>
      <c r="AN13" s="207"/>
      <c r="AO13" s="642"/>
    </row>
    <row r="14" spans="1:41" ht="2.25" customHeight="1" x14ac:dyDescent="0.3">
      <c r="A14" s="778"/>
      <c r="B14" s="231"/>
      <c r="C14" s="228"/>
      <c r="D14" s="131"/>
      <c r="E14" s="229"/>
      <c r="F14" s="131"/>
      <c r="G14" s="229"/>
      <c r="H14" s="131"/>
      <c r="I14" s="229"/>
      <c r="J14" s="131"/>
      <c r="K14" s="229"/>
      <c r="L14" s="124"/>
      <c r="M14" s="229"/>
      <c r="N14" s="131"/>
      <c r="O14" s="229"/>
      <c r="P14" s="131"/>
      <c r="Q14" s="229"/>
      <c r="R14" s="131"/>
      <c r="S14" s="229"/>
      <c r="T14" s="131"/>
      <c r="U14" s="229"/>
      <c r="V14" s="124"/>
      <c r="W14" s="229"/>
      <c r="X14" s="131"/>
      <c r="Y14" s="229"/>
      <c r="Z14" s="131"/>
      <c r="AA14" s="229"/>
      <c r="AB14" s="131"/>
      <c r="AC14" s="229"/>
      <c r="AD14" s="131"/>
      <c r="AE14" s="229"/>
      <c r="AF14" s="124"/>
      <c r="AG14" s="229"/>
      <c r="AH14" s="131"/>
      <c r="AI14" s="229"/>
      <c r="AJ14" s="131"/>
      <c r="AK14" s="229"/>
      <c r="AL14" s="131"/>
      <c r="AM14" s="229"/>
      <c r="AN14" s="131"/>
      <c r="AO14" s="230"/>
    </row>
    <row r="15" spans="1:41" ht="14.4" customHeight="1" x14ac:dyDescent="0.3">
      <c r="A15" s="778"/>
      <c r="B15" s="231" t="s">
        <v>335</v>
      </c>
      <c r="C15" s="574">
        <f>C13*'Tariff Calc'!C21</f>
        <v>0</v>
      </c>
      <c r="D15" s="70"/>
      <c r="E15" s="575">
        <f>E13*'Tariff Calc'!E21</f>
        <v>0</v>
      </c>
      <c r="F15" s="70"/>
      <c r="G15" s="575">
        <f>G13*'Tariff Calc'!G21</f>
        <v>0</v>
      </c>
      <c r="H15" s="70"/>
      <c r="I15" s="575">
        <f>I13*'Tariff Calc'!I21</f>
        <v>0</v>
      </c>
      <c r="J15" s="70"/>
      <c r="K15" s="575">
        <f>K13*'Tariff Calc'!K21</f>
        <v>0</v>
      </c>
      <c r="L15" s="98"/>
      <c r="M15" s="575">
        <f>M13*'Tariff Calc'!O21</f>
        <v>0</v>
      </c>
      <c r="N15" s="70"/>
      <c r="O15" s="575">
        <f>O13*'Tariff Calc'!Q21</f>
        <v>0</v>
      </c>
      <c r="P15" s="70"/>
      <c r="Q15" s="575">
        <f>Q13*'Tariff Calc'!S21</f>
        <v>0</v>
      </c>
      <c r="R15" s="70"/>
      <c r="S15" s="575">
        <f>S13*'Tariff Calc'!U21</f>
        <v>0</v>
      </c>
      <c r="T15" s="70"/>
      <c r="U15" s="575">
        <f>U13*'Tariff Calc'!W21</f>
        <v>0</v>
      </c>
      <c r="V15" s="98"/>
      <c r="W15" s="575">
        <f>W13*'Tariff Calc'!Y21</f>
        <v>0</v>
      </c>
      <c r="X15" s="70"/>
      <c r="Y15" s="575">
        <f>Y13*'Tariff Calc'!AA21</f>
        <v>0</v>
      </c>
      <c r="Z15" s="70"/>
      <c r="AA15" s="575">
        <f>AA13*'Tariff Calc'!AC21</f>
        <v>0</v>
      </c>
      <c r="AB15" s="70"/>
      <c r="AC15" s="575">
        <f>AC13*'Tariff Calc'!AE21</f>
        <v>0</v>
      </c>
      <c r="AD15" s="70"/>
      <c r="AE15" s="575">
        <f>AE13*'Tariff Calc'!AG21</f>
        <v>0</v>
      </c>
      <c r="AF15" s="98"/>
      <c r="AG15" s="575">
        <f>AG13*'Tariff Calc'!AI21</f>
        <v>0</v>
      </c>
      <c r="AH15" s="70"/>
      <c r="AI15" s="575">
        <f>AI13*'Tariff Calc'!AK21</f>
        <v>0</v>
      </c>
      <c r="AJ15" s="70"/>
      <c r="AK15" s="575">
        <f>AK13*'Tariff Calc'!AM21</f>
        <v>0</v>
      </c>
      <c r="AL15" s="70"/>
      <c r="AM15" s="575">
        <f>AM13*'Tariff Calc'!AO21</f>
        <v>0</v>
      </c>
      <c r="AN15" s="70"/>
      <c r="AO15" s="576">
        <f>AO13*'Tariff Calc'!AQ21</f>
        <v>0</v>
      </c>
    </row>
    <row r="16" spans="1:41" ht="3.6" customHeight="1" x14ac:dyDescent="0.3">
      <c r="A16" s="778"/>
      <c r="B16" s="227"/>
      <c r="C16" s="228"/>
      <c r="D16" s="105"/>
      <c r="E16" s="229"/>
      <c r="F16" s="105"/>
      <c r="G16" s="229"/>
      <c r="H16" s="105"/>
      <c r="I16" s="229"/>
      <c r="J16" s="105"/>
      <c r="K16" s="229"/>
      <c r="L16" s="121"/>
      <c r="M16" s="229"/>
      <c r="N16" s="105"/>
      <c r="O16" s="229"/>
      <c r="P16" s="105"/>
      <c r="Q16" s="229"/>
      <c r="R16" s="105"/>
      <c r="S16" s="229"/>
      <c r="T16" s="105"/>
      <c r="U16" s="229"/>
      <c r="V16" s="121"/>
      <c r="W16" s="229"/>
      <c r="X16" s="105"/>
      <c r="Y16" s="229"/>
      <c r="Z16" s="105"/>
      <c r="AA16" s="229"/>
      <c r="AB16" s="105"/>
      <c r="AC16" s="229"/>
      <c r="AD16" s="105"/>
      <c r="AE16" s="229"/>
      <c r="AF16" s="121"/>
      <c r="AG16" s="229"/>
      <c r="AH16" s="105"/>
      <c r="AI16" s="229"/>
      <c r="AJ16" s="105"/>
      <c r="AK16" s="229"/>
      <c r="AL16" s="105"/>
      <c r="AM16" s="229"/>
      <c r="AN16" s="105"/>
      <c r="AO16" s="230"/>
    </row>
    <row r="17" spans="1:41" ht="14.4" customHeight="1" x14ac:dyDescent="0.3">
      <c r="A17" s="778"/>
      <c r="B17" s="231" t="s">
        <v>108</v>
      </c>
      <c r="C17" s="637"/>
      <c r="D17" s="121"/>
      <c r="E17" s="640"/>
      <c r="F17" s="121"/>
      <c r="G17" s="640"/>
      <c r="H17" s="121"/>
      <c r="I17" s="640"/>
      <c r="J17" s="121"/>
      <c r="K17" s="640"/>
      <c r="L17" s="121"/>
      <c r="M17" s="640"/>
      <c r="N17" s="121"/>
      <c r="O17" s="640"/>
      <c r="P17" s="121"/>
      <c r="Q17" s="640"/>
      <c r="R17" s="121"/>
      <c r="S17" s="640"/>
      <c r="T17" s="121"/>
      <c r="U17" s="640"/>
      <c r="V17" s="121"/>
      <c r="W17" s="640"/>
      <c r="X17" s="121"/>
      <c r="Y17" s="640"/>
      <c r="Z17" s="121"/>
      <c r="AA17" s="640"/>
      <c r="AB17" s="121"/>
      <c r="AC17" s="640"/>
      <c r="AD17" s="121"/>
      <c r="AE17" s="640"/>
      <c r="AF17" s="121"/>
      <c r="AG17" s="640"/>
      <c r="AH17" s="121"/>
      <c r="AI17" s="640"/>
      <c r="AJ17" s="121"/>
      <c r="AK17" s="640"/>
      <c r="AL17" s="121"/>
      <c r="AM17" s="640"/>
      <c r="AN17" s="121"/>
      <c r="AO17" s="643"/>
    </row>
    <row r="18" spans="1:41" ht="3.6" customHeight="1" x14ac:dyDescent="0.3">
      <c r="A18" s="778"/>
      <c r="B18" s="227"/>
      <c r="C18" s="228"/>
      <c r="D18" s="105"/>
      <c r="E18" s="229"/>
      <c r="F18" s="105"/>
      <c r="G18" s="229"/>
      <c r="H18" s="105"/>
      <c r="I18" s="229"/>
      <c r="J18" s="105"/>
      <c r="K18" s="229"/>
      <c r="L18" s="121"/>
      <c r="M18" s="229"/>
      <c r="N18" s="105"/>
      <c r="O18" s="229"/>
      <c r="P18" s="105"/>
      <c r="Q18" s="229"/>
      <c r="R18" s="105"/>
      <c r="S18" s="229"/>
      <c r="T18" s="105"/>
      <c r="U18" s="229"/>
      <c r="V18" s="121"/>
      <c r="W18" s="229"/>
      <c r="X18" s="105"/>
      <c r="Y18" s="229"/>
      <c r="Z18" s="105"/>
      <c r="AA18" s="229"/>
      <c r="AB18" s="105"/>
      <c r="AC18" s="229"/>
      <c r="AD18" s="105"/>
      <c r="AE18" s="229"/>
      <c r="AF18" s="121"/>
      <c r="AG18" s="229"/>
      <c r="AH18" s="105"/>
      <c r="AI18" s="229"/>
      <c r="AJ18" s="105"/>
      <c r="AK18" s="229"/>
      <c r="AL18" s="105"/>
      <c r="AM18" s="229"/>
      <c r="AN18" s="105"/>
      <c r="AO18" s="230"/>
    </row>
    <row r="19" spans="1:41" ht="16.2" customHeight="1" x14ac:dyDescent="0.3">
      <c r="A19" s="778"/>
      <c r="B19" s="232" t="s">
        <v>104</v>
      </c>
      <c r="C19" s="636"/>
      <c r="D19" s="121"/>
      <c r="E19" s="639"/>
      <c r="F19" s="121"/>
      <c r="G19" s="639"/>
      <c r="H19" s="121"/>
      <c r="I19" s="639"/>
      <c r="J19" s="121"/>
      <c r="K19" s="639"/>
      <c r="L19" s="121"/>
      <c r="M19" s="639"/>
      <c r="N19" s="121"/>
      <c r="O19" s="639"/>
      <c r="P19" s="121"/>
      <c r="Q19" s="639"/>
      <c r="R19" s="121"/>
      <c r="S19" s="639"/>
      <c r="T19" s="121"/>
      <c r="U19" s="639"/>
      <c r="V19" s="121"/>
      <c r="W19" s="639"/>
      <c r="X19" s="121"/>
      <c r="Y19" s="639"/>
      <c r="Z19" s="121"/>
      <c r="AA19" s="639"/>
      <c r="AB19" s="121"/>
      <c r="AC19" s="639"/>
      <c r="AD19" s="121"/>
      <c r="AE19" s="639"/>
      <c r="AF19" s="121"/>
      <c r="AG19" s="639"/>
      <c r="AH19" s="121"/>
      <c r="AI19" s="639"/>
      <c r="AJ19" s="121"/>
      <c r="AK19" s="639"/>
      <c r="AL19" s="121"/>
      <c r="AM19" s="639"/>
      <c r="AN19" s="121"/>
      <c r="AO19" s="642"/>
    </row>
    <row r="20" spans="1:41" ht="16.2" x14ac:dyDescent="0.3">
      <c r="A20" s="63"/>
      <c r="B20" s="233" t="s">
        <v>105</v>
      </c>
      <c r="C20" s="530">
        <f>C7*C9-C17*C19+C11+C15</f>
        <v>0</v>
      </c>
      <c r="D20" s="804">
        <f t="shared" ref="D20:K20" si="0">D7*D9-D17*D19+D11</f>
        <v>0</v>
      </c>
      <c r="E20" s="531">
        <f>E7*E9-E17*E19+E11+E15</f>
        <v>0</v>
      </c>
      <c r="F20" s="804">
        <f t="shared" si="0"/>
        <v>0</v>
      </c>
      <c r="G20" s="531">
        <f>G7*G9-G17*G19+G11+G15</f>
        <v>0</v>
      </c>
      <c r="H20" s="804">
        <f t="shared" si="0"/>
        <v>0</v>
      </c>
      <c r="I20" s="531">
        <f>I7*I9-I17*I19+I11+I15</f>
        <v>0</v>
      </c>
      <c r="J20" s="804">
        <f t="shared" si="0"/>
        <v>0</v>
      </c>
      <c r="K20" s="531">
        <f>K7*K9-K17*K19+K11+K15</f>
        <v>0</v>
      </c>
      <c r="L20" s="181"/>
      <c r="M20" s="531">
        <f>M7*M9-M17*M19+M11+M15</f>
        <v>0</v>
      </c>
      <c r="N20" s="804">
        <f t="shared" ref="N20:U20" si="1">N7*N9-N17*N19+N11</f>
        <v>0</v>
      </c>
      <c r="O20" s="531">
        <f>O7*O9-O17*O19+O11+O15</f>
        <v>0</v>
      </c>
      <c r="P20" s="804">
        <f t="shared" si="1"/>
        <v>0</v>
      </c>
      <c r="Q20" s="531">
        <f>Q7*Q9-Q17*Q19+Q11+Q15</f>
        <v>0</v>
      </c>
      <c r="R20" s="804">
        <f t="shared" si="1"/>
        <v>0</v>
      </c>
      <c r="S20" s="531">
        <f>S7*S9-S17*S19+S11+S15</f>
        <v>0</v>
      </c>
      <c r="T20" s="804">
        <f t="shared" si="1"/>
        <v>0</v>
      </c>
      <c r="U20" s="531">
        <f>U7*U9-U17*U19+U11+U15</f>
        <v>0</v>
      </c>
      <c r="V20" s="181"/>
      <c r="W20" s="531">
        <f>W7*W9-W17*W19+W11+W15</f>
        <v>0</v>
      </c>
      <c r="X20" s="804">
        <f t="shared" ref="X20:AE20" si="2">X7*X9-X17*X19+X11</f>
        <v>0</v>
      </c>
      <c r="Y20" s="531">
        <f>Y7*Y9-Y17*Y19+Y11+Y15</f>
        <v>0</v>
      </c>
      <c r="Z20" s="804">
        <f t="shared" si="2"/>
        <v>0</v>
      </c>
      <c r="AA20" s="531">
        <f>AA7*AA9-AA17*AA19+AA11+AA15</f>
        <v>0</v>
      </c>
      <c r="AB20" s="804">
        <f t="shared" si="2"/>
        <v>0</v>
      </c>
      <c r="AC20" s="531">
        <f>AC7*AC9-AC17*AC19+AC11+AC15</f>
        <v>0</v>
      </c>
      <c r="AD20" s="804">
        <f t="shared" si="2"/>
        <v>0</v>
      </c>
      <c r="AE20" s="531">
        <f>AE7*AE9-AE17*AE19+AE11+AE15</f>
        <v>0</v>
      </c>
      <c r="AF20" s="181"/>
      <c r="AG20" s="531">
        <f>AG7*AG9-AG17*AG19+AG11+AG15</f>
        <v>0</v>
      </c>
      <c r="AH20" s="804">
        <f t="shared" ref="AH20:AO20" si="3">AH7*AH9-AH17*AH19+AH11</f>
        <v>0</v>
      </c>
      <c r="AI20" s="531">
        <f>AI7*AI9-AI17*AI19+AI11+AI15</f>
        <v>0</v>
      </c>
      <c r="AJ20" s="804">
        <f t="shared" si="3"/>
        <v>0</v>
      </c>
      <c r="AK20" s="531">
        <f>AK7*AK9-AK17*AK19+AK11+AK15</f>
        <v>0</v>
      </c>
      <c r="AL20" s="804">
        <f t="shared" si="3"/>
        <v>0</v>
      </c>
      <c r="AM20" s="531">
        <f>AM7*AM9-AM17*AM19+AM11+AM15</f>
        <v>0</v>
      </c>
      <c r="AN20" s="804">
        <f t="shared" si="3"/>
        <v>0</v>
      </c>
      <c r="AO20" s="532">
        <f>AO7*AO9-AO17*AO19+AO11+AO15</f>
        <v>0</v>
      </c>
    </row>
    <row r="21" spans="1:41" ht="16.2" hidden="1" x14ac:dyDescent="0.3">
      <c r="A21" s="63"/>
    </row>
    <row r="22" spans="1:41" ht="16.2" hidden="1" x14ac:dyDescent="0.3">
      <c r="A22" s="54">
        <v>6</v>
      </c>
      <c r="B22" s="119" t="s">
        <v>45</v>
      </c>
      <c r="C22" s="119"/>
      <c r="E22" s="120">
        <v>25</v>
      </c>
    </row>
    <row r="23" spans="1:41" hidden="1" x14ac:dyDescent="0.3">
      <c r="B23" s="119" t="s">
        <v>56</v>
      </c>
      <c r="C23" s="119"/>
      <c r="D23" s="122"/>
      <c r="E23" s="120"/>
      <c r="F23" s="122"/>
      <c r="G23" s="122"/>
      <c r="H23" s="122"/>
      <c r="I23" s="122"/>
      <c r="J23" s="122"/>
    </row>
    <row r="24" spans="1:41" ht="9.9" customHeight="1" x14ac:dyDescent="0.3"/>
    <row r="25" spans="1:41" hidden="1" x14ac:dyDescent="0.3"/>
    <row r="26" spans="1:41" hidden="1" x14ac:dyDescent="0.3">
      <c r="B26" s="119" t="s">
        <v>55</v>
      </c>
      <c r="C26" s="119"/>
      <c r="D26" s="237">
        <f>C26*(1+D27)</f>
        <v>0</v>
      </c>
      <c r="E26" s="119">
        <v>1</v>
      </c>
      <c r="F26" s="237">
        <f>E26*(1+F27)</f>
        <v>1.02</v>
      </c>
      <c r="G26" s="237">
        <f>E26*(1+G27)</f>
        <v>1.02</v>
      </c>
      <c r="H26" s="237">
        <f>G26*(1+H27)</f>
        <v>1.0404</v>
      </c>
      <c r="I26" s="237" t="e">
        <f>#REF!*(1+I27)</f>
        <v>#REF!</v>
      </c>
      <c r="J26" s="237" t="e">
        <f>I26*(1+J27)</f>
        <v>#REF!</v>
      </c>
    </row>
    <row r="27" spans="1:41" hidden="1" x14ac:dyDescent="0.3">
      <c r="B27" s="119" t="s">
        <v>46</v>
      </c>
      <c r="C27" s="119"/>
      <c r="D27" s="238">
        <v>0.02</v>
      </c>
      <c r="E27" s="119"/>
      <c r="F27" s="238">
        <v>0.02</v>
      </c>
      <c r="G27" s="238">
        <v>0.02</v>
      </c>
      <c r="H27" s="238">
        <v>0.02</v>
      </c>
      <c r="I27" s="238" t="e">
        <f>#REF!</f>
        <v>#REF!</v>
      </c>
      <c r="J27" s="238">
        <v>0.02</v>
      </c>
    </row>
    <row r="28" spans="1:41" hidden="1" x14ac:dyDescent="0.3"/>
  </sheetData>
  <sheetProtection algorithmName="SHA-512" hashValue="GXM9XOvJ89zWOpw8FPnYoXjO+T5apDYsON2oisNnBDjJ1riXUDjqz5Tr+xBCB5xbNY4qknNjyk+nuphPyEuaQg==" saltValue="ZyVgsjunbyG6OpiqJccDww==" spinCount="100000" sheet="1" objects="1" scenarios="1"/>
  <mergeCells count="3">
    <mergeCell ref="L2:O2"/>
    <mergeCell ref="A7:A19"/>
    <mergeCell ref="A1:B1"/>
  </mergeCells>
  <conditionalFormatting sqref="D7:D8">
    <cfRule type="beginsWith" dxfId="167" priority="127" operator="beginsWith" text="OK">
      <formula>LEFT(D7,LEN("OK"))="OK"</formula>
    </cfRule>
    <cfRule type="containsText" dxfId="166" priority="128" operator="containsText" text="NOK">
      <formula>NOT(ISERROR(SEARCH("NOK",D7)))</formula>
    </cfRule>
  </conditionalFormatting>
  <conditionalFormatting sqref="D10">
    <cfRule type="beginsWith" dxfId="165" priority="125" operator="beginsWith" text="OK">
      <formula>LEFT(D10,LEN("OK"))="OK"</formula>
    </cfRule>
    <cfRule type="containsText" dxfId="164" priority="126" operator="containsText" text="NOK">
      <formula>NOT(ISERROR(SEARCH("NOK",D10)))</formula>
    </cfRule>
  </conditionalFormatting>
  <conditionalFormatting sqref="D16">
    <cfRule type="beginsWith" dxfId="163" priority="123" operator="beginsWith" text="OK">
      <formula>LEFT(D16,LEN("OK"))="OK"</formula>
    </cfRule>
    <cfRule type="containsText" dxfId="162" priority="124" operator="containsText" text="NOK">
      <formula>NOT(ISERROR(SEARCH("NOK",D16)))</formula>
    </cfRule>
  </conditionalFormatting>
  <conditionalFormatting sqref="D18">
    <cfRule type="beginsWith" dxfId="161" priority="121" operator="beginsWith" text="OK">
      <formula>LEFT(D18,LEN("OK"))="OK"</formula>
    </cfRule>
    <cfRule type="containsText" dxfId="160" priority="122" operator="containsText" text="NOK">
      <formula>NOT(ISERROR(SEARCH("NOK",D18)))</formula>
    </cfRule>
  </conditionalFormatting>
  <conditionalFormatting sqref="F7:F8">
    <cfRule type="beginsWith" dxfId="159" priority="119" operator="beginsWith" text="OK">
      <formula>LEFT(F7,LEN("OK"))="OK"</formula>
    </cfRule>
    <cfRule type="containsText" dxfId="158" priority="120" operator="containsText" text="NOK">
      <formula>NOT(ISERROR(SEARCH("NOK",F7)))</formula>
    </cfRule>
  </conditionalFormatting>
  <conditionalFormatting sqref="F10">
    <cfRule type="beginsWith" dxfId="157" priority="117" operator="beginsWith" text="OK">
      <formula>LEFT(F10,LEN("OK"))="OK"</formula>
    </cfRule>
    <cfRule type="containsText" dxfId="156" priority="118" operator="containsText" text="NOK">
      <formula>NOT(ISERROR(SEARCH("NOK",F10)))</formula>
    </cfRule>
  </conditionalFormatting>
  <conditionalFormatting sqref="F16">
    <cfRule type="beginsWith" dxfId="155" priority="115" operator="beginsWith" text="OK">
      <formula>LEFT(F16,LEN("OK"))="OK"</formula>
    </cfRule>
    <cfRule type="containsText" dxfId="154" priority="116" operator="containsText" text="NOK">
      <formula>NOT(ISERROR(SEARCH("NOK",F16)))</formula>
    </cfRule>
  </conditionalFormatting>
  <conditionalFormatting sqref="F18">
    <cfRule type="beginsWith" dxfId="153" priority="113" operator="beginsWith" text="OK">
      <formula>LEFT(F18,LEN("OK"))="OK"</formula>
    </cfRule>
    <cfRule type="containsText" dxfId="152" priority="114" operator="containsText" text="NOK">
      <formula>NOT(ISERROR(SEARCH("NOK",F18)))</formula>
    </cfRule>
  </conditionalFormatting>
  <conditionalFormatting sqref="H7:H8">
    <cfRule type="beginsWith" dxfId="151" priority="111" operator="beginsWith" text="OK">
      <formula>LEFT(H7,LEN("OK"))="OK"</formula>
    </cfRule>
    <cfRule type="containsText" dxfId="150" priority="112" operator="containsText" text="NOK">
      <formula>NOT(ISERROR(SEARCH("NOK",H7)))</formula>
    </cfRule>
  </conditionalFormatting>
  <conditionalFormatting sqref="H10">
    <cfRule type="beginsWith" dxfId="149" priority="109" operator="beginsWith" text="OK">
      <formula>LEFT(H10,LEN("OK"))="OK"</formula>
    </cfRule>
    <cfRule type="containsText" dxfId="148" priority="110" operator="containsText" text="NOK">
      <formula>NOT(ISERROR(SEARCH("NOK",H10)))</formula>
    </cfRule>
  </conditionalFormatting>
  <conditionalFormatting sqref="H16">
    <cfRule type="beginsWith" dxfId="147" priority="107" operator="beginsWith" text="OK">
      <formula>LEFT(H16,LEN("OK"))="OK"</formula>
    </cfRule>
    <cfRule type="containsText" dxfId="146" priority="108" operator="containsText" text="NOK">
      <formula>NOT(ISERROR(SEARCH("NOK",H16)))</formula>
    </cfRule>
  </conditionalFormatting>
  <conditionalFormatting sqref="H18">
    <cfRule type="beginsWith" dxfId="145" priority="105" operator="beginsWith" text="OK">
      <formula>LEFT(H18,LEN("OK"))="OK"</formula>
    </cfRule>
    <cfRule type="containsText" dxfId="144" priority="106" operator="containsText" text="NOK">
      <formula>NOT(ISERROR(SEARCH("NOK",H18)))</formula>
    </cfRule>
  </conditionalFormatting>
  <conditionalFormatting sqref="J7:J8">
    <cfRule type="beginsWith" dxfId="143" priority="103" operator="beginsWith" text="OK">
      <formula>LEFT(J7,LEN("OK"))="OK"</formula>
    </cfRule>
    <cfRule type="containsText" dxfId="142" priority="104" operator="containsText" text="NOK">
      <formula>NOT(ISERROR(SEARCH("NOK",J7)))</formula>
    </cfRule>
  </conditionalFormatting>
  <conditionalFormatting sqref="J10">
    <cfRule type="beginsWith" dxfId="141" priority="101" operator="beginsWith" text="OK">
      <formula>LEFT(J10,LEN("OK"))="OK"</formula>
    </cfRule>
    <cfRule type="containsText" dxfId="140" priority="102" operator="containsText" text="NOK">
      <formula>NOT(ISERROR(SEARCH("NOK",J10)))</formula>
    </cfRule>
  </conditionalFormatting>
  <conditionalFormatting sqref="J16">
    <cfRule type="beginsWith" dxfId="139" priority="99" operator="beginsWith" text="OK">
      <formula>LEFT(J16,LEN("OK"))="OK"</formula>
    </cfRule>
    <cfRule type="containsText" dxfId="138" priority="100" operator="containsText" text="NOK">
      <formula>NOT(ISERROR(SEARCH("NOK",J16)))</formula>
    </cfRule>
  </conditionalFormatting>
  <conditionalFormatting sqref="J18">
    <cfRule type="beginsWith" dxfId="137" priority="97" operator="beginsWith" text="OK">
      <formula>LEFT(J18,LEN("OK"))="OK"</formula>
    </cfRule>
    <cfRule type="containsText" dxfId="136" priority="98" operator="containsText" text="NOK">
      <formula>NOT(ISERROR(SEARCH("NOK",J18)))</formula>
    </cfRule>
  </conditionalFormatting>
  <conditionalFormatting sqref="N7:N8">
    <cfRule type="beginsWith" dxfId="135" priority="95" operator="beginsWith" text="OK">
      <formula>LEFT(N7,LEN("OK"))="OK"</formula>
    </cfRule>
    <cfRule type="containsText" dxfId="134" priority="96" operator="containsText" text="NOK">
      <formula>NOT(ISERROR(SEARCH("NOK",N7)))</formula>
    </cfRule>
  </conditionalFormatting>
  <conditionalFormatting sqref="N10">
    <cfRule type="beginsWith" dxfId="133" priority="93" operator="beginsWith" text="OK">
      <formula>LEFT(N10,LEN("OK"))="OK"</formula>
    </cfRule>
    <cfRule type="containsText" dxfId="132" priority="94" operator="containsText" text="NOK">
      <formula>NOT(ISERROR(SEARCH("NOK",N10)))</formula>
    </cfRule>
  </conditionalFormatting>
  <conditionalFormatting sqref="N16">
    <cfRule type="beginsWith" dxfId="131" priority="91" operator="beginsWith" text="OK">
      <formula>LEFT(N16,LEN("OK"))="OK"</formula>
    </cfRule>
    <cfRule type="containsText" dxfId="130" priority="92" operator="containsText" text="NOK">
      <formula>NOT(ISERROR(SEARCH("NOK",N16)))</formula>
    </cfRule>
  </conditionalFormatting>
  <conditionalFormatting sqref="N18">
    <cfRule type="beginsWith" dxfId="129" priority="89" operator="beginsWith" text="OK">
      <formula>LEFT(N18,LEN("OK"))="OK"</formula>
    </cfRule>
    <cfRule type="containsText" dxfId="128" priority="90" operator="containsText" text="NOK">
      <formula>NOT(ISERROR(SEARCH("NOK",N18)))</formula>
    </cfRule>
  </conditionalFormatting>
  <conditionalFormatting sqref="P7:P8">
    <cfRule type="beginsWith" dxfId="127" priority="87" operator="beginsWith" text="OK">
      <formula>LEFT(P7,LEN("OK"))="OK"</formula>
    </cfRule>
    <cfRule type="containsText" dxfId="126" priority="88" operator="containsText" text="NOK">
      <formula>NOT(ISERROR(SEARCH("NOK",P7)))</formula>
    </cfRule>
  </conditionalFormatting>
  <conditionalFormatting sqref="P10">
    <cfRule type="beginsWith" dxfId="125" priority="85" operator="beginsWith" text="OK">
      <formula>LEFT(P10,LEN("OK"))="OK"</formula>
    </cfRule>
    <cfRule type="containsText" dxfId="124" priority="86" operator="containsText" text="NOK">
      <formula>NOT(ISERROR(SEARCH("NOK",P10)))</formula>
    </cfRule>
  </conditionalFormatting>
  <conditionalFormatting sqref="P16">
    <cfRule type="beginsWith" dxfId="123" priority="83" operator="beginsWith" text="OK">
      <formula>LEFT(P16,LEN("OK"))="OK"</formula>
    </cfRule>
    <cfRule type="containsText" dxfId="122" priority="84" operator="containsText" text="NOK">
      <formula>NOT(ISERROR(SEARCH("NOK",P16)))</formula>
    </cfRule>
  </conditionalFormatting>
  <conditionalFormatting sqref="P18">
    <cfRule type="beginsWith" dxfId="121" priority="81" operator="beginsWith" text="OK">
      <formula>LEFT(P18,LEN("OK"))="OK"</formula>
    </cfRule>
    <cfRule type="containsText" dxfId="120" priority="82" operator="containsText" text="NOK">
      <formula>NOT(ISERROR(SEARCH("NOK",P18)))</formula>
    </cfRule>
  </conditionalFormatting>
  <conditionalFormatting sqref="R7:R8">
    <cfRule type="beginsWith" dxfId="119" priority="79" operator="beginsWith" text="OK">
      <formula>LEFT(R7,LEN("OK"))="OK"</formula>
    </cfRule>
    <cfRule type="containsText" dxfId="118" priority="80" operator="containsText" text="NOK">
      <formula>NOT(ISERROR(SEARCH("NOK",R7)))</formula>
    </cfRule>
  </conditionalFormatting>
  <conditionalFormatting sqref="R10">
    <cfRule type="beginsWith" dxfId="117" priority="77" operator="beginsWith" text="OK">
      <formula>LEFT(R10,LEN("OK"))="OK"</formula>
    </cfRule>
    <cfRule type="containsText" dxfId="116" priority="78" operator="containsText" text="NOK">
      <formula>NOT(ISERROR(SEARCH("NOK",R10)))</formula>
    </cfRule>
  </conditionalFormatting>
  <conditionalFormatting sqref="R16">
    <cfRule type="beginsWith" dxfId="115" priority="75" operator="beginsWith" text="OK">
      <formula>LEFT(R16,LEN("OK"))="OK"</formula>
    </cfRule>
    <cfRule type="containsText" dxfId="114" priority="76" operator="containsText" text="NOK">
      <formula>NOT(ISERROR(SEARCH("NOK",R16)))</formula>
    </cfRule>
  </conditionalFormatting>
  <conditionalFormatting sqref="R18">
    <cfRule type="beginsWith" dxfId="113" priority="73" operator="beginsWith" text="OK">
      <formula>LEFT(R18,LEN("OK"))="OK"</formula>
    </cfRule>
    <cfRule type="containsText" dxfId="112" priority="74" operator="containsText" text="NOK">
      <formula>NOT(ISERROR(SEARCH("NOK",R18)))</formula>
    </cfRule>
  </conditionalFormatting>
  <conditionalFormatting sqref="T7:T8">
    <cfRule type="beginsWith" dxfId="111" priority="71" operator="beginsWith" text="OK">
      <formula>LEFT(T7,LEN("OK"))="OK"</formula>
    </cfRule>
    <cfRule type="containsText" dxfId="110" priority="72" operator="containsText" text="NOK">
      <formula>NOT(ISERROR(SEARCH("NOK",T7)))</formula>
    </cfRule>
  </conditionalFormatting>
  <conditionalFormatting sqref="T10">
    <cfRule type="beginsWith" dxfId="109" priority="69" operator="beginsWith" text="OK">
      <formula>LEFT(T10,LEN("OK"))="OK"</formula>
    </cfRule>
    <cfRule type="containsText" dxfId="108" priority="70" operator="containsText" text="NOK">
      <formula>NOT(ISERROR(SEARCH("NOK",T10)))</formula>
    </cfRule>
  </conditionalFormatting>
  <conditionalFormatting sqref="T16">
    <cfRule type="beginsWith" dxfId="107" priority="67" operator="beginsWith" text="OK">
      <formula>LEFT(T16,LEN("OK"))="OK"</formula>
    </cfRule>
    <cfRule type="containsText" dxfId="106" priority="68" operator="containsText" text="NOK">
      <formula>NOT(ISERROR(SEARCH("NOK",T16)))</formula>
    </cfRule>
  </conditionalFormatting>
  <conditionalFormatting sqref="T18">
    <cfRule type="beginsWith" dxfId="105" priority="65" operator="beginsWith" text="OK">
      <formula>LEFT(T18,LEN("OK"))="OK"</formula>
    </cfRule>
    <cfRule type="containsText" dxfId="104" priority="66" operator="containsText" text="NOK">
      <formula>NOT(ISERROR(SEARCH("NOK",T18)))</formula>
    </cfRule>
  </conditionalFormatting>
  <conditionalFormatting sqref="X7:X8">
    <cfRule type="beginsWith" dxfId="103" priority="63" operator="beginsWith" text="OK">
      <formula>LEFT(X7,LEN("OK"))="OK"</formula>
    </cfRule>
    <cfRule type="containsText" dxfId="102" priority="64" operator="containsText" text="NOK">
      <formula>NOT(ISERROR(SEARCH("NOK",X7)))</formula>
    </cfRule>
  </conditionalFormatting>
  <conditionalFormatting sqref="X10">
    <cfRule type="beginsWith" dxfId="101" priority="61" operator="beginsWith" text="OK">
      <formula>LEFT(X10,LEN("OK"))="OK"</formula>
    </cfRule>
    <cfRule type="containsText" dxfId="100" priority="62" operator="containsText" text="NOK">
      <formula>NOT(ISERROR(SEARCH("NOK",X10)))</formula>
    </cfRule>
  </conditionalFormatting>
  <conditionalFormatting sqref="X16">
    <cfRule type="beginsWith" dxfId="99" priority="59" operator="beginsWith" text="OK">
      <formula>LEFT(X16,LEN("OK"))="OK"</formula>
    </cfRule>
    <cfRule type="containsText" dxfId="98" priority="60" operator="containsText" text="NOK">
      <formula>NOT(ISERROR(SEARCH("NOK",X16)))</formula>
    </cfRule>
  </conditionalFormatting>
  <conditionalFormatting sqref="X18">
    <cfRule type="beginsWith" dxfId="97" priority="57" operator="beginsWith" text="OK">
      <formula>LEFT(X18,LEN("OK"))="OK"</formula>
    </cfRule>
    <cfRule type="containsText" dxfId="96" priority="58" operator="containsText" text="NOK">
      <formula>NOT(ISERROR(SEARCH("NOK",X18)))</formula>
    </cfRule>
  </conditionalFormatting>
  <conditionalFormatting sqref="Z7:Z8">
    <cfRule type="beginsWith" dxfId="95" priority="55" operator="beginsWith" text="OK">
      <formula>LEFT(Z7,LEN("OK"))="OK"</formula>
    </cfRule>
    <cfRule type="containsText" dxfId="94" priority="56" operator="containsText" text="NOK">
      <formula>NOT(ISERROR(SEARCH("NOK",Z7)))</formula>
    </cfRule>
  </conditionalFormatting>
  <conditionalFormatting sqref="Z10">
    <cfRule type="beginsWith" dxfId="93" priority="53" operator="beginsWith" text="OK">
      <formula>LEFT(Z10,LEN("OK"))="OK"</formula>
    </cfRule>
    <cfRule type="containsText" dxfId="92" priority="54" operator="containsText" text="NOK">
      <formula>NOT(ISERROR(SEARCH("NOK",Z10)))</formula>
    </cfRule>
  </conditionalFormatting>
  <conditionalFormatting sqref="Z16">
    <cfRule type="beginsWith" dxfId="91" priority="51" operator="beginsWith" text="OK">
      <formula>LEFT(Z16,LEN("OK"))="OK"</formula>
    </cfRule>
    <cfRule type="containsText" dxfId="90" priority="52" operator="containsText" text="NOK">
      <formula>NOT(ISERROR(SEARCH("NOK",Z16)))</formula>
    </cfRule>
  </conditionalFormatting>
  <conditionalFormatting sqref="Z18">
    <cfRule type="beginsWith" dxfId="89" priority="49" operator="beginsWith" text="OK">
      <formula>LEFT(Z18,LEN("OK"))="OK"</formula>
    </cfRule>
    <cfRule type="containsText" dxfId="88" priority="50" operator="containsText" text="NOK">
      <formula>NOT(ISERROR(SEARCH("NOK",Z18)))</formula>
    </cfRule>
  </conditionalFormatting>
  <conditionalFormatting sqref="AB7:AB8">
    <cfRule type="beginsWith" dxfId="87" priority="47" operator="beginsWith" text="OK">
      <formula>LEFT(AB7,LEN("OK"))="OK"</formula>
    </cfRule>
    <cfRule type="containsText" dxfId="86" priority="48" operator="containsText" text="NOK">
      <formula>NOT(ISERROR(SEARCH("NOK",AB7)))</formula>
    </cfRule>
  </conditionalFormatting>
  <conditionalFormatting sqref="AB10">
    <cfRule type="beginsWith" dxfId="85" priority="45" operator="beginsWith" text="OK">
      <formula>LEFT(AB10,LEN("OK"))="OK"</formula>
    </cfRule>
    <cfRule type="containsText" dxfId="84" priority="46" operator="containsText" text="NOK">
      <formula>NOT(ISERROR(SEARCH("NOK",AB10)))</formula>
    </cfRule>
  </conditionalFormatting>
  <conditionalFormatting sqref="AB16">
    <cfRule type="beginsWith" dxfId="83" priority="43" operator="beginsWith" text="OK">
      <formula>LEFT(AB16,LEN("OK"))="OK"</formula>
    </cfRule>
    <cfRule type="containsText" dxfId="82" priority="44" operator="containsText" text="NOK">
      <formula>NOT(ISERROR(SEARCH("NOK",AB16)))</formula>
    </cfRule>
  </conditionalFormatting>
  <conditionalFormatting sqref="AB18">
    <cfRule type="beginsWith" dxfId="81" priority="41" operator="beginsWith" text="OK">
      <formula>LEFT(AB18,LEN("OK"))="OK"</formula>
    </cfRule>
    <cfRule type="containsText" dxfId="80" priority="42" operator="containsText" text="NOK">
      <formula>NOT(ISERROR(SEARCH("NOK",AB18)))</formula>
    </cfRule>
  </conditionalFormatting>
  <conditionalFormatting sqref="AD7:AD8">
    <cfRule type="beginsWith" dxfId="79" priority="39" operator="beginsWith" text="OK">
      <formula>LEFT(AD7,LEN("OK"))="OK"</formula>
    </cfRule>
    <cfRule type="containsText" dxfId="78" priority="40" operator="containsText" text="NOK">
      <formula>NOT(ISERROR(SEARCH("NOK",AD7)))</formula>
    </cfRule>
  </conditionalFormatting>
  <conditionalFormatting sqref="AD10">
    <cfRule type="beginsWith" dxfId="77" priority="37" operator="beginsWith" text="OK">
      <formula>LEFT(AD10,LEN("OK"))="OK"</formula>
    </cfRule>
    <cfRule type="containsText" dxfId="76" priority="38" operator="containsText" text="NOK">
      <formula>NOT(ISERROR(SEARCH("NOK",AD10)))</formula>
    </cfRule>
  </conditionalFormatting>
  <conditionalFormatting sqref="AD16">
    <cfRule type="beginsWith" dxfId="75" priority="35" operator="beginsWith" text="OK">
      <formula>LEFT(AD16,LEN("OK"))="OK"</formula>
    </cfRule>
    <cfRule type="containsText" dxfId="74" priority="36" operator="containsText" text="NOK">
      <formula>NOT(ISERROR(SEARCH("NOK",AD16)))</formula>
    </cfRule>
  </conditionalFormatting>
  <conditionalFormatting sqref="AD18">
    <cfRule type="beginsWith" dxfId="73" priority="33" operator="beginsWith" text="OK">
      <formula>LEFT(AD18,LEN("OK"))="OK"</formula>
    </cfRule>
    <cfRule type="containsText" dxfId="72" priority="34" operator="containsText" text="NOK">
      <formula>NOT(ISERROR(SEARCH("NOK",AD18)))</formula>
    </cfRule>
  </conditionalFormatting>
  <conditionalFormatting sqref="AH7:AH8">
    <cfRule type="beginsWith" dxfId="71" priority="31" operator="beginsWith" text="OK">
      <formula>LEFT(AH7,LEN("OK"))="OK"</formula>
    </cfRule>
    <cfRule type="containsText" dxfId="70" priority="32" operator="containsText" text="NOK">
      <formula>NOT(ISERROR(SEARCH("NOK",AH7)))</formula>
    </cfRule>
  </conditionalFormatting>
  <conditionalFormatting sqref="AH10">
    <cfRule type="beginsWith" dxfId="69" priority="29" operator="beginsWith" text="OK">
      <formula>LEFT(AH10,LEN("OK"))="OK"</formula>
    </cfRule>
    <cfRule type="containsText" dxfId="68" priority="30" operator="containsText" text="NOK">
      <formula>NOT(ISERROR(SEARCH("NOK",AH10)))</formula>
    </cfRule>
  </conditionalFormatting>
  <conditionalFormatting sqref="AH16">
    <cfRule type="beginsWith" dxfId="67" priority="27" operator="beginsWith" text="OK">
      <formula>LEFT(AH16,LEN("OK"))="OK"</formula>
    </cfRule>
    <cfRule type="containsText" dxfId="66" priority="28" operator="containsText" text="NOK">
      <formula>NOT(ISERROR(SEARCH("NOK",AH16)))</formula>
    </cfRule>
  </conditionalFormatting>
  <conditionalFormatting sqref="AH18">
    <cfRule type="beginsWith" dxfId="65" priority="25" operator="beginsWith" text="OK">
      <formula>LEFT(AH18,LEN("OK"))="OK"</formula>
    </cfRule>
    <cfRule type="containsText" dxfId="64" priority="26" operator="containsText" text="NOK">
      <formula>NOT(ISERROR(SEARCH("NOK",AH18)))</formula>
    </cfRule>
  </conditionalFormatting>
  <conditionalFormatting sqref="AJ7:AJ8">
    <cfRule type="beginsWith" dxfId="63" priority="23" operator="beginsWith" text="OK">
      <formula>LEFT(AJ7,LEN("OK"))="OK"</formula>
    </cfRule>
    <cfRule type="containsText" dxfId="62" priority="24" operator="containsText" text="NOK">
      <formula>NOT(ISERROR(SEARCH("NOK",AJ7)))</formula>
    </cfRule>
  </conditionalFormatting>
  <conditionalFormatting sqref="AJ10">
    <cfRule type="beginsWith" dxfId="61" priority="21" operator="beginsWith" text="OK">
      <formula>LEFT(AJ10,LEN("OK"))="OK"</formula>
    </cfRule>
    <cfRule type="containsText" dxfId="60" priority="22" operator="containsText" text="NOK">
      <formula>NOT(ISERROR(SEARCH("NOK",AJ10)))</formula>
    </cfRule>
  </conditionalFormatting>
  <conditionalFormatting sqref="AJ16">
    <cfRule type="beginsWith" dxfId="59" priority="19" operator="beginsWith" text="OK">
      <formula>LEFT(AJ16,LEN("OK"))="OK"</formula>
    </cfRule>
    <cfRule type="containsText" dxfId="58" priority="20" operator="containsText" text="NOK">
      <formula>NOT(ISERROR(SEARCH("NOK",AJ16)))</formula>
    </cfRule>
  </conditionalFormatting>
  <conditionalFormatting sqref="AJ18">
    <cfRule type="beginsWith" dxfId="57" priority="17" operator="beginsWith" text="OK">
      <formula>LEFT(AJ18,LEN("OK"))="OK"</formula>
    </cfRule>
    <cfRule type="containsText" dxfId="56" priority="18" operator="containsText" text="NOK">
      <formula>NOT(ISERROR(SEARCH("NOK",AJ18)))</formula>
    </cfRule>
  </conditionalFormatting>
  <conditionalFormatting sqref="AL7:AL8">
    <cfRule type="beginsWith" dxfId="55" priority="15" operator="beginsWith" text="OK">
      <formula>LEFT(AL7,LEN("OK"))="OK"</formula>
    </cfRule>
    <cfRule type="containsText" dxfId="54" priority="16" operator="containsText" text="NOK">
      <formula>NOT(ISERROR(SEARCH("NOK",AL7)))</formula>
    </cfRule>
  </conditionalFormatting>
  <conditionalFormatting sqref="AL10">
    <cfRule type="beginsWith" dxfId="53" priority="13" operator="beginsWith" text="OK">
      <formula>LEFT(AL10,LEN("OK"))="OK"</formula>
    </cfRule>
    <cfRule type="containsText" dxfId="52" priority="14" operator="containsText" text="NOK">
      <formula>NOT(ISERROR(SEARCH("NOK",AL10)))</formula>
    </cfRule>
  </conditionalFormatting>
  <conditionalFormatting sqref="AL16">
    <cfRule type="beginsWith" dxfId="51" priority="11" operator="beginsWith" text="OK">
      <formula>LEFT(AL16,LEN("OK"))="OK"</formula>
    </cfRule>
    <cfRule type="containsText" dxfId="50" priority="12" operator="containsText" text="NOK">
      <formula>NOT(ISERROR(SEARCH("NOK",AL16)))</formula>
    </cfRule>
  </conditionalFormatting>
  <conditionalFormatting sqref="AL18">
    <cfRule type="beginsWith" dxfId="49" priority="9" operator="beginsWith" text="OK">
      <formula>LEFT(AL18,LEN("OK"))="OK"</formula>
    </cfRule>
    <cfRule type="containsText" dxfId="48" priority="10" operator="containsText" text="NOK">
      <formula>NOT(ISERROR(SEARCH("NOK",AL18)))</formula>
    </cfRule>
  </conditionalFormatting>
  <conditionalFormatting sqref="AN7:AN8">
    <cfRule type="beginsWith" dxfId="47" priority="7" operator="beginsWith" text="OK">
      <formula>LEFT(AN7,LEN("OK"))="OK"</formula>
    </cfRule>
    <cfRule type="containsText" dxfId="46" priority="8" operator="containsText" text="NOK">
      <formula>NOT(ISERROR(SEARCH("NOK",AN7)))</formula>
    </cfRule>
  </conditionalFormatting>
  <conditionalFormatting sqref="AN10">
    <cfRule type="beginsWith" dxfId="45" priority="5" operator="beginsWith" text="OK">
      <formula>LEFT(AN10,LEN("OK"))="OK"</formula>
    </cfRule>
    <cfRule type="containsText" dxfId="44" priority="6" operator="containsText" text="NOK">
      <formula>NOT(ISERROR(SEARCH("NOK",AN10)))</formula>
    </cfRule>
  </conditionalFormatting>
  <conditionalFormatting sqref="AN16">
    <cfRule type="beginsWith" dxfId="43" priority="3" operator="beginsWith" text="OK">
      <formula>LEFT(AN16,LEN("OK"))="OK"</formula>
    </cfRule>
    <cfRule type="containsText" dxfId="42" priority="4" operator="containsText" text="NOK">
      <formula>NOT(ISERROR(SEARCH("NOK",AN16)))</formula>
    </cfRule>
  </conditionalFormatting>
  <conditionalFormatting sqref="AN18">
    <cfRule type="beginsWith" dxfId="41" priority="1" operator="beginsWith" text="OK">
      <formula>LEFT(AN18,LEN("OK"))="OK"</formula>
    </cfRule>
    <cfRule type="containsText" dxfId="40" priority="2" operator="containsText" text="NOK">
      <formula>NOT(ISERROR(SEARCH("NOK",AN18)))</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5" tint="0.79998168889431442"/>
  </sheetPr>
  <dimension ref="A1:D55"/>
  <sheetViews>
    <sheetView showGridLines="0" topLeftCell="A13" zoomScale="85" zoomScaleNormal="85" workbookViewId="0">
      <selection activeCell="D51" sqref="D51"/>
    </sheetView>
  </sheetViews>
  <sheetFormatPr defaultColWidth="11.44140625" defaultRowHeight="14.4" x14ac:dyDescent="0.3"/>
  <cols>
    <col min="1" max="1" width="11.44140625" style="53"/>
    <col min="2" max="2" width="69.88671875" style="53" customWidth="1"/>
    <col min="3" max="3" width="14.109375" style="178" customWidth="1"/>
    <col min="4" max="4" width="15.6640625" style="53" customWidth="1"/>
    <col min="5" max="16384" width="11.44140625" style="53"/>
  </cols>
  <sheetData>
    <row r="1" spans="1:4" ht="26.4" thickBot="1" x14ac:dyDescent="0.35">
      <c r="A1" s="755" t="s">
        <v>237</v>
      </c>
      <c r="B1" s="756"/>
    </row>
    <row r="3" spans="1:4" s="198" customFormat="1" ht="43.2" x14ac:dyDescent="0.3">
      <c r="B3" s="244" t="s">
        <v>4</v>
      </c>
      <c r="C3" s="245" t="s">
        <v>8</v>
      </c>
      <c r="D3" s="246" t="s">
        <v>52</v>
      </c>
    </row>
    <row r="4" spans="1:4" s="198" customFormat="1" ht="14.4" customHeight="1" x14ac:dyDescent="0.3">
      <c r="A4" s="772" t="s">
        <v>61</v>
      </c>
      <c r="B4" s="25" t="s">
        <v>144</v>
      </c>
      <c r="C4" s="26"/>
      <c r="D4" s="247"/>
    </row>
    <row r="5" spans="1:4" ht="14.4" customHeight="1" x14ac:dyDescent="0.3">
      <c r="A5" s="773"/>
      <c r="B5" s="248" t="s">
        <v>119</v>
      </c>
      <c r="C5" s="249" t="s">
        <v>7</v>
      </c>
      <c r="D5" s="644"/>
    </row>
    <row r="6" spans="1:4" ht="14.4" customHeight="1" x14ac:dyDescent="0.3">
      <c r="A6" s="773"/>
      <c r="B6" s="24" t="s">
        <v>120</v>
      </c>
      <c r="C6" s="23" t="s">
        <v>163</v>
      </c>
      <c r="D6" s="645"/>
    </row>
    <row r="7" spans="1:4" ht="14.4" customHeight="1" x14ac:dyDescent="0.3">
      <c r="A7" s="773"/>
      <c r="B7" s="24" t="s">
        <v>121</v>
      </c>
      <c r="C7" s="23" t="s">
        <v>163</v>
      </c>
      <c r="D7" s="645"/>
    </row>
    <row r="8" spans="1:4" ht="14.4" customHeight="1" x14ac:dyDescent="0.3">
      <c r="A8" s="773"/>
      <c r="B8" s="24" t="s">
        <v>122</v>
      </c>
      <c r="C8" s="23" t="s">
        <v>9</v>
      </c>
      <c r="D8" s="645"/>
    </row>
    <row r="9" spans="1:4" ht="14.4" customHeight="1" x14ac:dyDescent="0.3">
      <c r="A9" s="773"/>
      <c r="B9" s="24" t="s">
        <v>123</v>
      </c>
      <c r="C9" s="23" t="s">
        <v>9</v>
      </c>
      <c r="D9" s="645"/>
    </row>
    <row r="10" spans="1:4" ht="14.4" customHeight="1" x14ac:dyDescent="0.3">
      <c r="A10" s="773"/>
      <c r="B10" s="24" t="s">
        <v>124</v>
      </c>
      <c r="C10" s="23" t="s">
        <v>10</v>
      </c>
      <c r="D10" s="645"/>
    </row>
    <row r="11" spans="1:4" ht="14.4" customHeight="1" x14ac:dyDescent="0.3">
      <c r="A11" s="773"/>
      <c r="B11" s="24" t="s">
        <v>125</v>
      </c>
      <c r="C11" s="23" t="s">
        <v>164</v>
      </c>
      <c r="D11" s="645"/>
    </row>
    <row r="12" spans="1:4" ht="14.4" customHeight="1" x14ac:dyDescent="0.3">
      <c r="A12" s="773"/>
      <c r="B12" s="24" t="s">
        <v>126</v>
      </c>
      <c r="C12" s="23" t="s">
        <v>8</v>
      </c>
      <c r="D12" s="645"/>
    </row>
    <row r="13" spans="1:4" ht="14.4" customHeight="1" x14ac:dyDescent="0.3">
      <c r="A13" s="773"/>
      <c r="B13" s="24" t="s">
        <v>127</v>
      </c>
      <c r="C13" s="23" t="s">
        <v>8</v>
      </c>
      <c r="D13" s="645"/>
    </row>
    <row r="14" spans="1:4" ht="14.4" customHeight="1" x14ac:dyDescent="0.3">
      <c r="A14" s="773"/>
      <c r="B14" s="24" t="s">
        <v>128</v>
      </c>
      <c r="C14" s="23" t="s">
        <v>166</v>
      </c>
      <c r="D14" s="645"/>
    </row>
    <row r="15" spans="1:4" ht="14.4" customHeight="1" x14ac:dyDescent="0.3">
      <c r="A15" s="773"/>
      <c r="B15" s="24" t="s">
        <v>129</v>
      </c>
      <c r="C15" s="23" t="s">
        <v>166</v>
      </c>
      <c r="D15" s="645"/>
    </row>
    <row r="16" spans="1:4" ht="14.4" customHeight="1" x14ac:dyDescent="0.3">
      <c r="A16" s="773"/>
      <c r="B16" s="239" t="s">
        <v>145</v>
      </c>
      <c r="C16" s="647"/>
      <c r="D16" s="646"/>
    </row>
    <row r="17" spans="1:4" ht="14.4" customHeight="1" x14ac:dyDescent="0.3">
      <c r="A17" s="773"/>
      <c r="B17" s="25" t="s">
        <v>146</v>
      </c>
      <c r="C17" s="27"/>
      <c r="D17" s="250"/>
    </row>
    <row r="18" spans="1:4" ht="14.4" customHeight="1" x14ac:dyDescent="0.3">
      <c r="A18" s="773"/>
      <c r="B18" s="248" t="s">
        <v>130</v>
      </c>
      <c r="C18" s="249" t="s">
        <v>8</v>
      </c>
      <c r="D18" s="644"/>
    </row>
    <row r="19" spans="1:4" ht="14.4" customHeight="1" x14ac:dyDescent="0.3">
      <c r="A19" s="773"/>
      <c r="B19" s="24" t="s">
        <v>131</v>
      </c>
      <c r="C19" s="23" t="s">
        <v>8</v>
      </c>
      <c r="D19" s="645"/>
    </row>
    <row r="20" spans="1:4" ht="14.4" customHeight="1" x14ac:dyDescent="0.3">
      <c r="A20" s="773"/>
      <c r="B20" s="24" t="s">
        <v>179</v>
      </c>
      <c r="C20" s="23" t="s">
        <v>8</v>
      </c>
      <c r="D20" s="645"/>
    </row>
    <row r="21" spans="1:4" ht="14.4" customHeight="1" x14ac:dyDescent="0.3">
      <c r="A21" s="773"/>
      <c r="B21" s="24" t="s">
        <v>132</v>
      </c>
      <c r="C21" s="23" t="s">
        <v>165</v>
      </c>
      <c r="D21" s="645"/>
    </row>
    <row r="22" spans="1:4" ht="14.4" customHeight="1" x14ac:dyDescent="0.3">
      <c r="A22" s="773"/>
      <c r="B22" s="24" t="s">
        <v>133</v>
      </c>
      <c r="C22" s="23" t="s">
        <v>8</v>
      </c>
      <c r="D22" s="645"/>
    </row>
    <row r="23" spans="1:4" ht="14.4" customHeight="1" x14ac:dyDescent="0.3">
      <c r="A23" s="773"/>
      <c r="B23" s="24" t="s">
        <v>134</v>
      </c>
      <c r="C23" s="23" t="s">
        <v>8</v>
      </c>
      <c r="D23" s="645"/>
    </row>
    <row r="24" spans="1:4" ht="14.4" customHeight="1" x14ac:dyDescent="0.3">
      <c r="A24" s="773"/>
      <c r="B24" s="239" t="s">
        <v>147</v>
      </c>
      <c r="C24" s="647"/>
      <c r="D24" s="646"/>
    </row>
    <row r="25" spans="1:4" ht="16.2" customHeight="1" x14ac:dyDescent="0.3">
      <c r="A25" s="773"/>
      <c r="B25" s="25" t="s">
        <v>213</v>
      </c>
      <c r="C25" s="27"/>
      <c r="D25" s="250"/>
    </row>
    <row r="26" spans="1:4" ht="16.2" customHeight="1" x14ac:dyDescent="0.3">
      <c r="A26" s="773"/>
      <c r="B26" s="248" t="s">
        <v>214</v>
      </c>
      <c r="C26" s="249" t="s">
        <v>8</v>
      </c>
      <c r="D26" s="644"/>
    </row>
    <row r="27" spans="1:4" ht="16.2" customHeight="1" x14ac:dyDescent="0.3">
      <c r="A27" s="773"/>
      <c r="B27" s="239" t="s">
        <v>215</v>
      </c>
      <c r="C27" s="240" t="s">
        <v>8</v>
      </c>
      <c r="D27" s="646"/>
    </row>
    <row r="28" spans="1:4" ht="14.4" customHeight="1" x14ac:dyDescent="0.3">
      <c r="A28" s="773"/>
      <c r="B28" s="25" t="s">
        <v>148</v>
      </c>
      <c r="C28" s="26"/>
      <c r="D28" s="251"/>
    </row>
    <row r="29" spans="1:4" ht="14.4" customHeight="1" x14ac:dyDescent="0.3">
      <c r="A29" s="773"/>
      <c r="B29" s="241" t="s">
        <v>135</v>
      </c>
      <c r="C29" s="242" t="s">
        <v>166</v>
      </c>
      <c r="D29" s="648"/>
    </row>
    <row r="30" spans="1:4" ht="14.4" customHeight="1" x14ac:dyDescent="0.3">
      <c r="A30" s="773"/>
      <c r="B30" s="24" t="s">
        <v>136</v>
      </c>
      <c r="C30" s="23" t="s">
        <v>166</v>
      </c>
      <c r="D30" s="645"/>
    </row>
    <row r="31" spans="1:4" ht="14.4" customHeight="1" x14ac:dyDescent="0.3">
      <c r="A31" s="773"/>
      <c r="B31" s="24" t="s">
        <v>137</v>
      </c>
      <c r="C31" s="23" t="s">
        <v>166</v>
      </c>
      <c r="D31" s="645"/>
    </row>
    <row r="32" spans="1:4" ht="14.4" customHeight="1" x14ac:dyDescent="0.3">
      <c r="A32" s="773"/>
      <c r="B32" s="24" t="s">
        <v>138</v>
      </c>
      <c r="C32" s="23" t="s">
        <v>166</v>
      </c>
      <c r="D32" s="645"/>
    </row>
    <row r="33" spans="1:4" ht="14.4" customHeight="1" x14ac:dyDescent="0.3">
      <c r="A33" s="773"/>
      <c r="B33" s="24" t="s">
        <v>149</v>
      </c>
      <c r="C33" s="23" t="s">
        <v>11</v>
      </c>
      <c r="D33" s="645"/>
    </row>
    <row r="34" spans="1:4" ht="14.4" customHeight="1" x14ac:dyDescent="0.3">
      <c r="A34" s="773"/>
      <c r="B34" s="24" t="s">
        <v>150</v>
      </c>
      <c r="C34" s="23" t="s">
        <v>11</v>
      </c>
      <c r="D34" s="645"/>
    </row>
    <row r="35" spans="1:4" ht="14.4" customHeight="1" x14ac:dyDescent="0.3">
      <c r="A35" s="773"/>
      <c r="B35" s="24" t="s">
        <v>151</v>
      </c>
      <c r="C35" s="23" t="s">
        <v>11</v>
      </c>
      <c r="D35" s="645"/>
    </row>
    <row r="36" spans="1:4" ht="14.4" customHeight="1" x14ac:dyDescent="0.3">
      <c r="A36" s="773"/>
      <c r="B36" s="24" t="s">
        <v>152</v>
      </c>
      <c r="C36" s="23" t="s">
        <v>11</v>
      </c>
      <c r="D36" s="645"/>
    </row>
    <row r="37" spans="1:4" ht="14.4" customHeight="1" x14ac:dyDescent="0.3">
      <c r="A37" s="773"/>
      <c r="B37" s="24" t="s">
        <v>153</v>
      </c>
      <c r="C37" s="23" t="s">
        <v>11</v>
      </c>
      <c r="D37" s="645"/>
    </row>
    <row r="38" spans="1:4" ht="14.4" customHeight="1" x14ac:dyDescent="0.3">
      <c r="A38" s="773"/>
      <c r="B38" s="24" t="s">
        <v>154</v>
      </c>
      <c r="C38" s="23" t="s">
        <v>11</v>
      </c>
      <c r="D38" s="645"/>
    </row>
    <row r="39" spans="1:4" ht="14.4" customHeight="1" x14ac:dyDescent="0.3">
      <c r="A39" s="773"/>
      <c r="B39" s="24" t="s">
        <v>155</v>
      </c>
      <c r="C39" s="23" t="s">
        <v>43</v>
      </c>
      <c r="D39" s="645"/>
    </row>
    <row r="40" spans="1:4" ht="14.4" customHeight="1" x14ac:dyDescent="0.3">
      <c r="A40" s="773"/>
      <c r="B40" s="24" t="s">
        <v>156</v>
      </c>
      <c r="C40" s="23" t="s">
        <v>166</v>
      </c>
      <c r="D40" s="645"/>
    </row>
    <row r="41" spans="1:4" ht="14.4" customHeight="1" x14ac:dyDescent="0.3">
      <c r="A41" s="773"/>
      <c r="B41" s="24" t="s">
        <v>157</v>
      </c>
      <c r="C41" s="23" t="s">
        <v>43</v>
      </c>
      <c r="D41" s="645"/>
    </row>
    <row r="42" spans="1:4" ht="14.4" customHeight="1" x14ac:dyDescent="0.3">
      <c r="A42" s="773"/>
      <c r="B42" s="239" t="s">
        <v>158</v>
      </c>
      <c r="C42" s="240" t="s">
        <v>260</v>
      </c>
      <c r="D42" s="646"/>
    </row>
    <row r="43" spans="1:4" ht="14.4" customHeight="1" x14ac:dyDescent="0.3">
      <c r="A43" s="773"/>
      <c r="B43" s="25" t="s">
        <v>139</v>
      </c>
      <c r="C43" s="26"/>
      <c r="D43" s="251"/>
    </row>
    <row r="44" spans="1:4" ht="14.4" customHeight="1" x14ac:dyDescent="0.3">
      <c r="A44" s="773"/>
      <c r="B44" s="649"/>
      <c r="C44" s="249" t="s">
        <v>44</v>
      </c>
      <c r="D44" s="644"/>
    </row>
    <row r="45" spans="1:4" ht="14.4" customHeight="1" x14ac:dyDescent="0.3">
      <c r="A45" s="773"/>
      <c r="B45" s="650"/>
      <c r="C45" s="23" t="s">
        <v>44</v>
      </c>
      <c r="D45" s="645"/>
    </row>
    <row r="46" spans="1:4" ht="14.4" customHeight="1" x14ac:dyDescent="0.3">
      <c r="A46" s="773"/>
      <c r="B46" s="650"/>
      <c r="C46" s="23" t="s">
        <v>44</v>
      </c>
      <c r="D46" s="645"/>
    </row>
    <row r="47" spans="1:4" ht="14.4" customHeight="1" x14ac:dyDescent="0.3">
      <c r="A47" s="773"/>
      <c r="B47" s="650"/>
      <c r="C47" s="23" t="s">
        <v>44</v>
      </c>
      <c r="D47" s="645"/>
    </row>
    <row r="48" spans="1:4" ht="14.4" customHeight="1" x14ac:dyDescent="0.3">
      <c r="A48" s="773"/>
      <c r="B48" s="650"/>
      <c r="C48" s="23" t="s">
        <v>44</v>
      </c>
      <c r="D48" s="645"/>
    </row>
    <row r="49" spans="1:4" ht="14.4" customHeight="1" x14ac:dyDescent="0.3">
      <c r="A49" s="773"/>
      <c r="B49" s="651"/>
      <c r="C49" s="240" t="s">
        <v>44</v>
      </c>
      <c r="D49" s="646"/>
    </row>
    <row r="50" spans="1:4" ht="14.4" customHeight="1" x14ac:dyDescent="0.3">
      <c r="A50" s="773"/>
      <c r="B50" s="25" t="s">
        <v>177</v>
      </c>
      <c r="C50" s="26"/>
      <c r="D50" s="251"/>
    </row>
    <row r="51" spans="1:4" ht="14.4" customHeight="1" x14ac:dyDescent="0.3">
      <c r="A51" s="773"/>
      <c r="B51" s="252" t="s">
        <v>159</v>
      </c>
      <c r="C51" s="249" t="s">
        <v>166</v>
      </c>
      <c r="D51" s="644"/>
    </row>
    <row r="52" spans="1:4" ht="14.4" customHeight="1" x14ac:dyDescent="0.3">
      <c r="A52" s="773"/>
      <c r="B52" s="253" t="s">
        <v>160</v>
      </c>
      <c r="C52" s="23" t="s">
        <v>166</v>
      </c>
      <c r="D52" s="645"/>
    </row>
    <row r="53" spans="1:4" ht="14.4" customHeight="1" x14ac:dyDescent="0.3">
      <c r="A53" s="773"/>
      <c r="B53" s="253" t="s">
        <v>161</v>
      </c>
      <c r="C53" s="23" t="s">
        <v>166</v>
      </c>
      <c r="D53" s="645"/>
    </row>
    <row r="54" spans="1:4" ht="14.4" customHeight="1" x14ac:dyDescent="0.3">
      <c r="A54" s="773"/>
      <c r="B54" s="253" t="s">
        <v>162</v>
      </c>
      <c r="C54" s="23" t="s">
        <v>166</v>
      </c>
      <c r="D54" s="645"/>
    </row>
    <row r="55" spans="1:4" ht="14.4" customHeight="1" x14ac:dyDescent="0.3">
      <c r="A55" s="774"/>
      <c r="B55" s="254" t="s">
        <v>145</v>
      </c>
      <c r="C55" s="652"/>
      <c r="D55" s="653"/>
    </row>
  </sheetData>
  <sheetProtection algorithmName="SHA-512" hashValue="tk6vH/EVY0oLHYb6o5f2Bf5sN755qVRDAsE/LJY7CZqR75JCmEYJtRSd60ig4clkTa44zZkdI64X+gGf3nNQfw==" saltValue="sgADk7aeuQT7J5KcUmh8BQ==" spinCount="100000" sheet="1" objects="1" scenarios="1"/>
  <mergeCells count="2">
    <mergeCell ref="A1:B1"/>
    <mergeCell ref="A4:A55"/>
  </mergeCells>
  <phoneticPr fontId="18"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5" tint="0.79998168889431442"/>
  </sheetPr>
  <dimension ref="A1:DB414"/>
  <sheetViews>
    <sheetView showGridLines="0" zoomScale="80" zoomScaleNormal="80" workbookViewId="0">
      <selection activeCell="H10" sqref="H10"/>
    </sheetView>
  </sheetViews>
  <sheetFormatPr defaultColWidth="11.44140625" defaultRowHeight="14.4" outlineLevelRow="1" outlineLevelCol="1" x14ac:dyDescent="0.3"/>
  <cols>
    <col min="1" max="1" width="14.109375" style="53" bestFit="1" customWidth="1"/>
    <col min="2" max="2" width="38.6640625" style="53" customWidth="1"/>
    <col min="3" max="3" width="31.33203125" style="53" customWidth="1"/>
    <col min="4" max="4" width="25.6640625" style="53" bestFit="1" customWidth="1"/>
    <col min="5" max="5" width="25.109375" style="178" bestFit="1" customWidth="1"/>
    <col min="6" max="6" width="18.109375" style="178" bestFit="1" customWidth="1"/>
    <col min="7" max="7" width="16.88671875" style="178" customWidth="1"/>
    <col min="8" max="8" width="20.109375" style="53" customWidth="1"/>
    <col min="9" max="9" width="8.88671875" style="53" bestFit="1" customWidth="1"/>
    <col min="10" max="13" width="19.5546875" style="53" customWidth="1"/>
    <col min="14" max="14" width="16.33203125" style="53" customWidth="1"/>
    <col min="15" max="15" width="13.44140625" style="53" customWidth="1"/>
    <col min="16" max="20" width="16.88671875" style="53" customWidth="1"/>
    <col min="21" max="21" width="18.88671875" style="53" customWidth="1"/>
    <col min="22" max="22" width="20.88671875" style="53" customWidth="1"/>
    <col min="23" max="23" width="16.88671875" style="53" customWidth="1"/>
    <col min="24" max="24" width="18.88671875" style="53" customWidth="1"/>
    <col min="25" max="25" width="20.88671875" style="53" customWidth="1"/>
    <col min="26" max="26" width="16.88671875" style="53" customWidth="1"/>
    <col min="27" max="27" width="18.88671875" style="53" customWidth="1"/>
    <col min="28" max="28" width="20.88671875" style="53" customWidth="1"/>
    <col min="29" max="29" width="16.88671875" style="53" customWidth="1"/>
    <col min="30" max="30" width="18.88671875" style="53" customWidth="1"/>
    <col min="31" max="31" width="20.88671875" style="53" customWidth="1"/>
    <col min="32" max="32" width="16.88671875" style="53" customWidth="1"/>
    <col min="33" max="33" width="18.88671875" style="53" customWidth="1"/>
    <col min="34" max="34" width="20.88671875" style="53" customWidth="1"/>
    <col min="35" max="35" width="16.88671875" style="53" customWidth="1"/>
    <col min="36" max="36" width="18.88671875" style="53" customWidth="1"/>
    <col min="37" max="37" width="20.88671875" style="53" customWidth="1"/>
    <col min="38" max="38" width="16.88671875" style="53" customWidth="1"/>
    <col min="39" max="39" width="18.88671875" style="53" customWidth="1"/>
    <col min="40" max="40" width="20.88671875" style="53" customWidth="1"/>
    <col min="41" max="41" width="16.88671875" style="53" customWidth="1"/>
    <col min="42" max="42" width="18.88671875" style="53" customWidth="1"/>
    <col min="43" max="43" width="20.88671875" style="53" customWidth="1"/>
    <col min="44" max="44" width="16.88671875" style="53" customWidth="1"/>
    <col min="45" max="45" width="18.88671875" style="53" customWidth="1"/>
    <col min="46" max="46" width="20.88671875" style="53" customWidth="1"/>
    <col min="47" max="47" width="16.88671875" style="53" customWidth="1"/>
    <col min="48" max="48" width="18.88671875" style="53" customWidth="1"/>
    <col min="49" max="49" width="20.88671875" style="53" customWidth="1"/>
    <col min="50" max="50" width="16.88671875" style="53" customWidth="1"/>
    <col min="51" max="51" width="18.88671875" style="53" customWidth="1"/>
    <col min="52" max="52" width="20.88671875" style="53" customWidth="1"/>
    <col min="53" max="53" width="16.88671875" style="53" customWidth="1"/>
    <col min="54" max="54" width="18.88671875" style="53" customWidth="1"/>
    <col min="55" max="55" width="20.88671875" style="53" customWidth="1"/>
    <col min="56" max="56" width="16.88671875" style="53" customWidth="1"/>
    <col min="57" max="57" width="18.88671875" style="53" customWidth="1"/>
    <col min="58" max="58" width="20.88671875" style="53" customWidth="1"/>
    <col min="59" max="59" width="16.88671875" style="53" customWidth="1"/>
    <col min="60" max="60" width="18.88671875" style="53" customWidth="1"/>
    <col min="61" max="61" width="20.88671875" style="53" customWidth="1"/>
    <col min="62" max="62" width="16.88671875" style="53" customWidth="1"/>
    <col min="63" max="63" width="18.88671875" style="53" customWidth="1"/>
    <col min="64" max="64" width="20.88671875" style="53" customWidth="1"/>
    <col min="65" max="65" width="16.88671875" style="53" customWidth="1"/>
    <col min="66" max="66" width="18.88671875" style="53" customWidth="1"/>
    <col min="67" max="67" width="20.88671875" style="53" customWidth="1"/>
    <col min="68" max="68" width="16.88671875" style="53" customWidth="1"/>
    <col min="69" max="69" width="18.88671875" style="53" customWidth="1"/>
    <col min="70" max="70" width="20.88671875" style="53" customWidth="1"/>
    <col min="71" max="71" width="16.88671875" style="53" customWidth="1"/>
    <col min="72" max="72" width="18.88671875" style="53" customWidth="1"/>
    <col min="73" max="73" width="20.88671875" style="53" customWidth="1"/>
    <col min="74" max="74" width="16.88671875" style="53" customWidth="1"/>
    <col min="75" max="75" width="18.88671875" style="53" customWidth="1"/>
    <col min="76" max="76" width="20.88671875" style="53" customWidth="1"/>
    <col min="77" max="77" width="16.88671875" style="53" customWidth="1"/>
    <col min="78" max="78" width="18.88671875" style="53" customWidth="1"/>
    <col min="79" max="80" width="20.88671875" style="53" customWidth="1"/>
    <col min="81" max="81" width="5.6640625" style="53" customWidth="1"/>
    <col min="82" max="82" width="2.6640625" style="53" customWidth="1"/>
    <col min="83" max="83" width="38.33203125" style="53" customWidth="1"/>
    <col min="84" max="84" width="10.109375" style="53" bestFit="1" customWidth="1" outlineLevel="1"/>
    <col min="85" max="85" width="12.6640625" style="53" bestFit="1" customWidth="1" outlineLevel="1"/>
    <col min="86" max="86" width="17.5546875" style="53" customWidth="1" outlineLevel="1"/>
    <col min="87" max="87" width="17.109375" style="53" customWidth="1" outlineLevel="1"/>
    <col min="88" max="88" width="17" style="53" customWidth="1" outlineLevel="1"/>
    <col min="89" max="89" width="17.33203125" style="53" customWidth="1" outlineLevel="1"/>
    <col min="90" max="90" width="17.109375" style="53" customWidth="1" outlineLevel="1"/>
    <col min="91" max="101" width="15.6640625" style="53" customWidth="1" outlineLevel="1"/>
    <col min="102" max="102" width="16.33203125" style="53" customWidth="1" outlineLevel="1"/>
    <col min="103" max="103" width="15.6640625" style="53" customWidth="1" outlineLevel="1"/>
    <col min="104" max="105" width="15.33203125" style="53" customWidth="1" outlineLevel="1"/>
    <col min="106" max="106" width="11.44140625" style="53" customWidth="1" outlineLevel="1"/>
    <col min="107" max="16384" width="11.44140625" style="53"/>
  </cols>
  <sheetData>
    <row r="1" spans="1:104" ht="23.4" customHeight="1" thickBot="1" x14ac:dyDescent="0.35">
      <c r="A1" s="755" t="s">
        <v>238</v>
      </c>
      <c r="B1" s="756"/>
    </row>
    <row r="2" spans="1:104" ht="14.25" customHeight="1" x14ac:dyDescent="0.3">
      <c r="B2" s="255"/>
      <c r="C2" s="255"/>
      <c r="D2" s="255"/>
      <c r="E2" s="255"/>
      <c r="F2" s="255"/>
      <c r="G2" s="255"/>
      <c r="H2" s="255"/>
      <c r="CG2" s="256"/>
    </row>
    <row r="3" spans="1:104" ht="15" customHeight="1" x14ac:dyDescent="0.3">
      <c r="A3" s="63"/>
      <c r="B3" s="257" t="s">
        <v>35</v>
      </c>
      <c r="C3" s="69">
        <f>Insert_Finance!C3</f>
        <v>0</v>
      </c>
      <c r="U3" s="258"/>
      <c r="X3" s="258"/>
      <c r="AA3" s="258"/>
      <c r="AD3" s="258"/>
      <c r="AG3" s="258"/>
      <c r="AJ3" s="258"/>
      <c r="AM3" s="258"/>
      <c r="AP3" s="258"/>
      <c r="AS3" s="258"/>
      <c r="AV3" s="258"/>
      <c r="AY3" s="258"/>
      <c r="BB3" s="258"/>
      <c r="BE3" s="258"/>
      <c r="BH3" s="258"/>
      <c r="BK3" s="258"/>
      <c r="BN3" s="258"/>
      <c r="BQ3" s="258"/>
      <c r="BT3" s="258"/>
      <c r="BW3" s="258"/>
      <c r="BZ3" s="258"/>
    </row>
    <row r="4" spans="1:104" ht="15" customHeight="1" x14ac:dyDescent="0.3">
      <c r="A4" s="63"/>
      <c r="B4" s="259" t="s">
        <v>12</v>
      </c>
      <c r="C4" s="71">
        <f>Insert_Finance!C5</f>
        <v>0</v>
      </c>
      <c r="U4" s="260"/>
      <c r="X4" s="260"/>
      <c r="AA4" s="260"/>
      <c r="AD4" s="260"/>
      <c r="AG4" s="260"/>
      <c r="AJ4" s="260"/>
      <c r="AM4" s="260"/>
      <c r="AP4" s="260"/>
      <c r="AS4" s="260"/>
      <c r="AV4" s="260"/>
      <c r="AY4" s="260"/>
      <c r="BB4" s="260"/>
      <c r="BE4" s="260"/>
      <c r="BH4" s="260"/>
      <c r="BK4" s="260"/>
      <c r="BN4" s="260"/>
      <c r="BQ4" s="260"/>
      <c r="BT4" s="260"/>
      <c r="BW4" s="260"/>
      <c r="BZ4" s="260"/>
    </row>
    <row r="5" spans="1:104" ht="15" customHeight="1" x14ac:dyDescent="0.3">
      <c r="A5" s="63"/>
      <c r="C5" s="178"/>
    </row>
    <row r="6" spans="1:104" ht="15" customHeight="1" x14ac:dyDescent="0.3">
      <c r="A6" s="63"/>
      <c r="C6" s="178"/>
      <c r="CE6" s="119" t="s">
        <v>57</v>
      </c>
      <c r="CF6" s="261">
        <v>0</v>
      </c>
      <c r="CG6" s="262" t="s">
        <v>13</v>
      </c>
      <c r="CH6" s="262" t="s">
        <v>14</v>
      </c>
      <c r="CI6" s="262" t="s">
        <v>15</v>
      </c>
      <c r="CJ6" s="262" t="s">
        <v>16</v>
      </c>
      <c r="CK6" s="262" t="s">
        <v>17</v>
      </c>
      <c r="CL6" s="262" t="s">
        <v>18</v>
      </c>
      <c r="CM6" s="262" t="s">
        <v>19</v>
      </c>
      <c r="CN6" s="262" t="s">
        <v>20</v>
      </c>
      <c r="CO6" s="262" t="s">
        <v>21</v>
      </c>
      <c r="CP6" s="262" t="s">
        <v>22</v>
      </c>
      <c r="CQ6" s="262" t="s">
        <v>23</v>
      </c>
      <c r="CR6" s="262" t="s">
        <v>24</v>
      </c>
      <c r="CS6" s="262" t="s">
        <v>25</v>
      </c>
      <c r="CT6" s="262" t="s">
        <v>26</v>
      </c>
      <c r="CU6" s="262" t="s">
        <v>27</v>
      </c>
      <c r="CV6" s="262" t="s">
        <v>28</v>
      </c>
      <c r="CW6" s="262" t="s">
        <v>29</v>
      </c>
      <c r="CX6" s="262" t="s">
        <v>30</v>
      </c>
      <c r="CY6" s="262" t="s">
        <v>31</v>
      </c>
      <c r="CZ6" s="262" t="s">
        <v>32</v>
      </c>
    </row>
    <row r="7" spans="1:104" ht="15" customHeight="1" x14ac:dyDescent="0.3">
      <c r="A7" s="63"/>
      <c r="C7" s="178"/>
      <c r="CE7" s="119" t="s">
        <v>58</v>
      </c>
      <c r="CF7" s="71" t="e">
        <f>DATE(YEAR(Insert_Finance!$C$5)+(COLUMN(CF$6)-(MATCH(Insert_Finance!$C$3,Insert_Assets!$CG$6:$CZ$6,0)+27)),MONTH(Insert_Finance!$C$5),DAY(Insert_Finance!$C$5))</f>
        <v>#N/A</v>
      </c>
      <c r="CG7" s="71" t="e">
        <f>DATE(YEAR(Insert_Finance!$C$5)+(COLUMN(CG$6)-(MATCH(Insert_Finance!$C$3,Insert_Assets!$CG$6:$CZ$6,0)+27)),MONTH(Insert_Finance!$C$5),DAY(Insert_Finance!$C$5))</f>
        <v>#N/A</v>
      </c>
      <c r="CH7" s="71" t="e">
        <f>DATE(YEAR(Insert_Finance!$C$5)+(COLUMN(CH$6)-(MATCH(Insert_Finance!$C$3,Insert_Assets!$CG$6:$CZ$6,0)+27)),MONTH(Insert_Finance!$C$5),DAY(Insert_Finance!$C$5))</f>
        <v>#N/A</v>
      </c>
      <c r="CI7" s="71" t="e">
        <f>DATE(YEAR(Insert_Finance!$C$5)+(COLUMN(CI$6)-(MATCH(Insert_Finance!$C$3,Insert_Assets!$CG$6:$CZ$6,0)+27)),MONTH(Insert_Finance!$C$5),DAY(Insert_Finance!$C$5))</f>
        <v>#N/A</v>
      </c>
      <c r="CJ7" s="71" t="e">
        <f>DATE(YEAR(Insert_Finance!$C$5)+(COLUMN(CJ$6)-(MATCH(Insert_Finance!$C$3,Insert_Assets!$CG$6:$CZ$6,0)+27)),MONTH(Insert_Finance!$C$5),DAY(Insert_Finance!$C$5))</f>
        <v>#N/A</v>
      </c>
      <c r="CK7" s="71" t="e">
        <f>DATE(YEAR(Insert_Finance!$C$5)+(COLUMN(CK$6)-(MATCH(Insert_Finance!$C$3,Insert_Assets!$CG$6:$CZ$6,0)+27)),MONTH(Insert_Finance!$C$5),DAY(Insert_Finance!$C$5))</f>
        <v>#N/A</v>
      </c>
      <c r="CL7" s="71" t="e">
        <f>DATE(YEAR(Insert_Finance!$C$5)+(COLUMN(CL$6)-(MATCH(Insert_Finance!$C$3,Insert_Assets!$CG$6:$CZ$6,0)+27)),MONTH(Insert_Finance!$C$5),DAY(Insert_Finance!$C$5))</f>
        <v>#N/A</v>
      </c>
      <c r="CM7" s="71" t="e">
        <f>DATE(YEAR(Insert_Finance!$C$5)+(COLUMN(CM$6)-(MATCH(Insert_Finance!$C$3,Insert_Assets!$CG$6:$CZ$6,0)+27)),MONTH(Insert_Finance!$C$5),DAY(Insert_Finance!$C$5))</f>
        <v>#N/A</v>
      </c>
      <c r="CN7" s="71" t="e">
        <f>DATE(YEAR(Insert_Finance!$C$5)+(COLUMN(CN$6)-(MATCH(Insert_Finance!$C$3,Insert_Assets!$CG$6:$CZ$6,0)+27)),MONTH(Insert_Finance!$C$5),DAY(Insert_Finance!$C$5))</f>
        <v>#N/A</v>
      </c>
      <c r="CO7" s="71" t="e">
        <f>DATE(YEAR(Insert_Finance!$C$5)+(COLUMN(CO$6)-(MATCH(Insert_Finance!$C$3,Insert_Assets!$CG$6:$CZ$6,0)+27)),MONTH(Insert_Finance!$C$5),DAY(Insert_Finance!$C$5))</f>
        <v>#N/A</v>
      </c>
      <c r="CP7" s="71" t="e">
        <f>DATE(YEAR(Insert_Finance!$C$5)+(COLUMN(CP$6)-(MATCH(Insert_Finance!$C$3,Insert_Assets!$CG$6:$CZ$6,0)+27)),MONTH(Insert_Finance!$C$5),DAY(Insert_Finance!$C$5))</f>
        <v>#N/A</v>
      </c>
      <c r="CQ7" s="71" t="e">
        <f>DATE(YEAR(Insert_Finance!$C$5)+(COLUMN(CQ$6)-(MATCH(Insert_Finance!$C$3,Insert_Assets!$CG$6:$CZ$6,0)+27)),MONTH(Insert_Finance!$C$5),DAY(Insert_Finance!$C$5))</f>
        <v>#N/A</v>
      </c>
      <c r="CR7" s="71" t="e">
        <f>DATE(YEAR(Insert_Finance!$C$5)+(COLUMN(CR$6)-(MATCH(Insert_Finance!$C$3,Insert_Assets!$CG$6:$CZ$6,0)+27)),MONTH(Insert_Finance!$C$5),DAY(Insert_Finance!$C$5))</f>
        <v>#N/A</v>
      </c>
      <c r="CS7" s="71" t="e">
        <f>DATE(YEAR(Insert_Finance!$C$5)+(COLUMN(CS$6)-(MATCH(Insert_Finance!$C$3,Insert_Assets!$CG$6:$CZ$6,0)+27)),MONTH(Insert_Finance!$C$5),DAY(Insert_Finance!$C$5))</f>
        <v>#N/A</v>
      </c>
      <c r="CT7" s="71" t="e">
        <f>DATE(YEAR(Insert_Finance!$C$5)+(COLUMN(CT$6)-(MATCH(Insert_Finance!$C$3,Insert_Assets!$CG$6:$CZ$6,0)+27)),MONTH(Insert_Finance!$C$5),DAY(Insert_Finance!$C$5))</f>
        <v>#N/A</v>
      </c>
      <c r="CU7" s="71" t="e">
        <f>DATE(YEAR(Insert_Finance!$C$5)+(COLUMN(CU$6)-(MATCH(Insert_Finance!$C$3,Insert_Assets!$CG$6:$CZ$6,0)+27)),MONTH(Insert_Finance!$C$5),DAY(Insert_Finance!$C$5))</f>
        <v>#N/A</v>
      </c>
      <c r="CV7" s="71" t="e">
        <f>DATE(YEAR(Insert_Finance!$C$5)+(COLUMN(CV$6)-(MATCH(Insert_Finance!$C$3,Insert_Assets!$CG$6:$CZ$6,0)+27)),MONTH(Insert_Finance!$C$5),DAY(Insert_Finance!$C$5))</f>
        <v>#N/A</v>
      </c>
      <c r="CW7" s="71" t="e">
        <f>DATE(YEAR(Insert_Finance!$C$5)+(COLUMN(CW$6)-(MATCH(Insert_Finance!$C$3,Insert_Assets!$CG$6:$CZ$6,0)+27)),MONTH(Insert_Finance!$C$5),DAY(Insert_Finance!$C$5))</f>
        <v>#N/A</v>
      </c>
      <c r="CX7" s="71" t="e">
        <f>DATE(YEAR(Insert_Finance!$C$5)+(COLUMN(CX$6)-(MATCH(Insert_Finance!$C$3,Insert_Assets!$CG$6:$CZ$6,0)+27)),MONTH(Insert_Finance!$C$5),DAY(Insert_Finance!$C$5))</f>
        <v>#N/A</v>
      </c>
      <c r="CY7" s="71" t="e">
        <f>DATE(YEAR(Insert_Finance!$C$5)+(COLUMN(CY$6)-(MATCH(Insert_Finance!$C$3,Insert_Assets!$CG$6:$CZ$6,0)+27)),MONTH(Insert_Finance!$C$5),DAY(Insert_Finance!$C$5))</f>
        <v>#N/A</v>
      </c>
      <c r="CZ7" s="71" t="e">
        <f>DATE(YEAR(Insert_Finance!$C$5)+(COLUMN(CZ$6)-(MATCH(Insert_Finance!$C$3,Insert_Assets!$CG$6:$CZ$6,0)+27)),MONTH(Insert_Finance!$C$5),DAY(Insert_Finance!$C$5))</f>
        <v>#N/A</v>
      </c>
    </row>
    <row r="8" spans="1:104" ht="15" customHeight="1" x14ac:dyDescent="0.3">
      <c r="A8" s="63"/>
      <c r="B8" s="782" t="s">
        <v>110</v>
      </c>
      <c r="C8" s="783"/>
      <c r="D8" s="783"/>
      <c r="E8" s="263"/>
      <c r="F8" s="74"/>
      <c r="G8" s="74"/>
      <c r="H8" s="74"/>
      <c r="I8" s="74"/>
      <c r="CE8" s="119" t="s">
        <v>59</v>
      </c>
      <c r="CF8" s="264"/>
      <c r="CG8" s="265" t="s">
        <v>34</v>
      </c>
      <c r="CH8" s="265" t="s">
        <v>13</v>
      </c>
      <c r="CI8" s="265" t="s">
        <v>14</v>
      </c>
      <c r="CJ8" s="265" t="s">
        <v>15</v>
      </c>
      <c r="CK8" s="265" t="s">
        <v>16</v>
      </c>
      <c r="CL8" s="265" t="s">
        <v>17</v>
      </c>
      <c r="CM8" s="265" t="s">
        <v>18</v>
      </c>
      <c r="CN8" s="265" t="s">
        <v>19</v>
      </c>
      <c r="CO8" s="265" t="s">
        <v>20</v>
      </c>
      <c r="CP8" s="265" t="s">
        <v>21</v>
      </c>
      <c r="CQ8" s="265" t="s">
        <v>22</v>
      </c>
      <c r="CR8" s="265" t="s">
        <v>23</v>
      </c>
      <c r="CS8" s="265" t="s">
        <v>24</v>
      </c>
      <c r="CT8" s="265" t="s">
        <v>25</v>
      </c>
      <c r="CU8" s="265" t="s">
        <v>26</v>
      </c>
      <c r="CV8" s="265" t="s">
        <v>27</v>
      </c>
      <c r="CW8" s="265" t="s">
        <v>28</v>
      </c>
      <c r="CX8" s="265" t="s">
        <v>29</v>
      </c>
      <c r="CY8" s="265" t="s">
        <v>30</v>
      </c>
      <c r="CZ8" s="265" t="s">
        <v>31</v>
      </c>
    </row>
    <row r="9" spans="1:104" ht="15" customHeight="1" x14ac:dyDescent="0.3">
      <c r="A9" s="772">
        <v>1</v>
      </c>
      <c r="B9" s="266" t="s">
        <v>109</v>
      </c>
      <c r="C9" s="267" t="s">
        <v>114</v>
      </c>
      <c r="D9" s="268" t="s">
        <v>112</v>
      </c>
      <c r="E9" s="269" t="s">
        <v>198</v>
      </c>
      <c r="F9" s="270" t="s">
        <v>113</v>
      </c>
      <c r="G9" s="271"/>
      <c r="H9" s="272"/>
      <c r="I9" s="272"/>
    </row>
    <row r="10" spans="1:104" ht="15" customHeight="1" x14ac:dyDescent="0.3">
      <c r="A10" s="773"/>
      <c r="B10" s="606"/>
      <c r="C10" s="662"/>
      <c r="D10" s="273">
        <f>COUNTIF($J$22:$J$384,B10)</f>
        <v>0</v>
      </c>
      <c r="E10" s="274">
        <f>SUMIF($J$22:$J$384,B10,$M$22:$M$384)</f>
        <v>0</v>
      </c>
      <c r="F10" s="275" t="str">
        <f>IF(OR(AND(D10=0,C10&gt;0),AND(C10=0,D10&gt;0),ROUND(E10,2)&lt;&gt;C10),"ERROR","OK")</f>
        <v>OK</v>
      </c>
      <c r="G10" s="207"/>
      <c r="H10" s="276"/>
      <c r="I10" s="277"/>
      <c r="CE10" s="278" t="s">
        <v>50</v>
      </c>
      <c r="CF10" s="119"/>
      <c r="CG10" s="119"/>
      <c r="CH10" s="119"/>
      <c r="CI10" s="119"/>
      <c r="CJ10" s="119"/>
      <c r="CK10" s="119"/>
      <c r="CL10" s="119"/>
      <c r="CM10" s="119"/>
      <c r="CN10" s="119"/>
      <c r="CO10" s="119"/>
      <c r="CP10" s="119"/>
      <c r="CQ10" s="119"/>
      <c r="CR10" s="119"/>
      <c r="CS10" s="119"/>
      <c r="CT10" s="119"/>
      <c r="CU10" s="119"/>
      <c r="CV10" s="119"/>
      <c r="CW10" s="119"/>
      <c r="CX10" s="119"/>
      <c r="CY10" s="119"/>
      <c r="CZ10" s="119"/>
    </row>
    <row r="11" spans="1:104" ht="15" customHeight="1" x14ac:dyDescent="0.3">
      <c r="A11" s="773"/>
      <c r="B11" s="712"/>
      <c r="C11" s="664"/>
      <c r="D11" s="280">
        <f>COUNTIF($J$22:$J$384,B11)</f>
        <v>0</v>
      </c>
      <c r="E11" s="281">
        <f>SUMIF($J$22:$J$384,B11,$M$22:$M$384)</f>
        <v>0</v>
      </c>
      <c r="F11" s="282" t="str">
        <f t="shared" ref="F11:F12" si="0">IF(OR(AND(D11=0,C11&gt;0),AND(C11=0,D11&gt;0),ROUND(E11,2)&lt;&gt;C11),"ERROR","OK")</f>
        <v>OK</v>
      </c>
      <c r="G11" s="207"/>
      <c r="H11" s="178"/>
      <c r="I11" s="277"/>
      <c r="CE11" s="278" t="s">
        <v>3</v>
      </c>
      <c r="CF11" s="119"/>
      <c r="CG11" s="283">
        <f t="shared" ref="CG11:CZ11" ca="1" si="1">(CG25+CG32+CG39+CG46+CG53+CG60+CG68+CG75+CG82+CG89+CG96+CG103+CG110+CG117+CG124+CG131+CG138+CG145+CG152+CG159+CG166+CG174+CG181+CG188+CG195+CG202+CG209+CG216+CG223+CG231+CG238+CG246+CG253+CG260+CG267+CG274+CG281+CG288+CG295+CG302+CG309+CG316+CG323+CG330+CG337+CG344+CG351+CG358+CG366+CG373+CG380+CG386)</f>
        <v>0</v>
      </c>
      <c r="CH11" s="283">
        <f t="shared" ca="1" si="1"/>
        <v>0</v>
      </c>
      <c r="CI11" s="283">
        <f t="shared" ca="1" si="1"/>
        <v>0</v>
      </c>
      <c r="CJ11" s="283">
        <f t="shared" ca="1" si="1"/>
        <v>0</v>
      </c>
      <c r="CK11" s="283">
        <f t="shared" ca="1" si="1"/>
        <v>0</v>
      </c>
      <c r="CL11" s="283">
        <f t="shared" ca="1" si="1"/>
        <v>0</v>
      </c>
      <c r="CM11" s="283">
        <f t="shared" ca="1" si="1"/>
        <v>0</v>
      </c>
      <c r="CN11" s="283">
        <f t="shared" ca="1" si="1"/>
        <v>0</v>
      </c>
      <c r="CO11" s="283">
        <f t="shared" ca="1" si="1"/>
        <v>0</v>
      </c>
      <c r="CP11" s="283">
        <f t="shared" ca="1" si="1"/>
        <v>0</v>
      </c>
      <c r="CQ11" s="283">
        <f t="shared" ca="1" si="1"/>
        <v>0</v>
      </c>
      <c r="CR11" s="283">
        <f t="shared" ca="1" si="1"/>
        <v>0</v>
      </c>
      <c r="CS11" s="283">
        <f t="shared" ca="1" si="1"/>
        <v>0</v>
      </c>
      <c r="CT11" s="283">
        <f t="shared" ca="1" si="1"/>
        <v>0</v>
      </c>
      <c r="CU11" s="283">
        <f t="shared" ca="1" si="1"/>
        <v>0</v>
      </c>
      <c r="CV11" s="283">
        <f t="shared" ca="1" si="1"/>
        <v>0</v>
      </c>
      <c r="CW11" s="283">
        <f t="shared" ca="1" si="1"/>
        <v>0</v>
      </c>
      <c r="CX11" s="283">
        <f t="shared" ca="1" si="1"/>
        <v>0</v>
      </c>
      <c r="CY11" s="283">
        <f t="shared" ca="1" si="1"/>
        <v>0</v>
      </c>
      <c r="CZ11" s="283">
        <f t="shared" ca="1" si="1"/>
        <v>0</v>
      </c>
    </row>
    <row r="12" spans="1:104" ht="15" customHeight="1" x14ac:dyDescent="0.3">
      <c r="A12" s="774"/>
      <c r="B12" s="713"/>
      <c r="C12" s="666"/>
      <c r="D12" s="284">
        <f>COUNTIF($J$22:$J$384,B12)</f>
        <v>0</v>
      </c>
      <c r="E12" s="285">
        <f>SUMIF($J$22:$J$384,B12,$M$22:$M$384)</f>
        <v>0</v>
      </c>
      <c r="F12" s="286" t="str">
        <f t="shared" si="0"/>
        <v>OK</v>
      </c>
      <c r="G12" s="207"/>
      <c r="H12" s="178"/>
      <c r="I12" s="277"/>
      <c r="CE12" s="278" t="s">
        <v>38</v>
      </c>
      <c r="CF12" s="119"/>
      <c r="CG12" s="283">
        <f t="shared" ref="CG12:CZ12" si="2">CG26+CG33+CG40+CG47+CG54+CG61+CG69+CG76+CG83+CG90+CG97+CG104+CG111+CG118+CG125+CG132+CG139+CG146+CG153+CG160+CG167+CG175+CG182+CG189+CG196+CG203+CG210+CG217+CG224+CG232+CG239+CG247+CG254+CG261+CG268+CG275+CG282+CG289+CG296+CG303+CG310+CG317+CG324+CG331+CG338+CG345+CG352+CG359+CG367+CG374+CG381+CG387</f>
        <v>0</v>
      </c>
      <c r="CH12" s="283">
        <f t="shared" ca="1" si="2"/>
        <v>0</v>
      </c>
      <c r="CI12" s="283">
        <f t="shared" ca="1" si="2"/>
        <v>0</v>
      </c>
      <c r="CJ12" s="283">
        <f t="shared" ca="1" si="2"/>
        <v>0</v>
      </c>
      <c r="CK12" s="283">
        <f t="shared" ca="1" si="2"/>
        <v>0</v>
      </c>
      <c r="CL12" s="283">
        <f t="shared" ca="1" si="2"/>
        <v>0</v>
      </c>
      <c r="CM12" s="283">
        <f t="shared" ca="1" si="2"/>
        <v>0</v>
      </c>
      <c r="CN12" s="283">
        <f t="shared" ca="1" si="2"/>
        <v>0</v>
      </c>
      <c r="CO12" s="283">
        <f t="shared" ca="1" si="2"/>
        <v>0</v>
      </c>
      <c r="CP12" s="283">
        <f t="shared" ca="1" si="2"/>
        <v>0</v>
      </c>
      <c r="CQ12" s="283">
        <f t="shared" ca="1" si="2"/>
        <v>0</v>
      </c>
      <c r="CR12" s="283">
        <f t="shared" ca="1" si="2"/>
        <v>0</v>
      </c>
      <c r="CS12" s="283">
        <f t="shared" ca="1" si="2"/>
        <v>0</v>
      </c>
      <c r="CT12" s="283">
        <f t="shared" ca="1" si="2"/>
        <v>0</v>
      </c>
      <c r="CU12" s="283">
        <f t="shared" ca="1" si="2"/>
        <v>0</v>
      </c>
      <c r="CV12" s="283">
        <f t="shared" ca="1" si="2"/>
        <v>0</v>
      </c>
      <c r="CW12" s="283">
        <f t="shared" ca="1" si="2"/>
        <v>0</v>
      </c>
      <c r="CX12" s="283">
        <f t="shared" ca="1" si="2"/>
        <v>0</v>
      </c>
      <c r="CY12" s="283">
        <f t="shared" ca="1" si="2"/>
        <v>0</v>
      </c>
      <c r="CZ12" s="283">
        <f t="shared" ca="1" si="2"/>
        <v>0</v>
      </c>
    </row>
    <row r="13" spans="1:104" ht="15" customHeight="1" x14ac:dyDescent="0.3">
      <c r="A13" s="63"/>
      <c r="C13" s="178"/>
      <c r="CE13" s="278" t="s">
        <v>47</v>
      </c>
      <c r="CF13" s="119"/>
      <c r="CG13" s="283">
        <f t="shared" ref="CG13:CZ13" si="3">CG27+CG34+CG41+CG48+CG55+CG62+CG70+CG77+CG84+CG91+CG98+CG105+CG112+CG119+CG126+CG133+CG140+CG147+CG154+CG161+CG168+CG176+CG183+CG190+CG197+CG204+CG211+CG218+CG225+CG233+CG240+CG248+CG255+CG262+CG269+CG276+CG283+CG290+CG297+CG304+CG311+CG318+CG325+CG332+CG339+CG346+CG353+CG360+CG368+CG375+CG382+CG388</f>
        <v>0</v>
      </c>
      <c r="CH13" s="283">
        <f t="shared" ca="1" si="3"/>
        <v>0</v>
      </c>
      <c r="CI13" s="283">
        <f t="shared" ca="1" si="3"/>
        <v>0</v>
      </c>
      <c r="CJ13" s="283">
        <f t="shared" ca="1" si="3"/>
        <v>0</v>
      </c>
      <c r="CK13" s="283">
        <f t="shared" ca="1" si="3"/>
        <v>0</v>
      </c>
      <c r="CL13" s="283">
        <f t="shared" ca="1" si="3"/>
        <v>0</v>
      </c>
      <c r="CM13" s="283">
        <f t="shared" ca="1" si="3"/>
        <v>0</v>
      </c>
      <c r="CN13" s="283">
        <f t="shared" ca="1" si="3"/>
        <v>0</v>
      </c>
      <c r="CO13" s="283">
        <f t="shared" ca="1" si="3"/>
        <v>0</v>
      </c>
      <c r="CP13" s="283">
        <f t="shared" ca="1" si="3"/>
        <v>0</v>
      </c>
      <c r="CQ13" s="283">
        <f t="shared" ca="1" si="3"/>
        <v>0</v>
      </c>
      <c r="CR13" s="283">
        <f t="shared" ca="1" si="3"/>
        <v>0</v>
      </c>
      <c r="CS13" s="283">
        <f t="shared" ca="1" si="3"/>
        <v>0</v>
      </c>
      <c r="CT13" s="283">
        <f t="shared" ca="1" si="3"/>
        <v>0</v>
      </c>
      <c r="CU13" s="283">
        <f t="shared" ca="1" si="3"/>
        <v>0</v>
      </c>
      <c r="CV13" s="283">
        <f t="shared" ca="1" si="3"/>
        <v>0</v>
      </c>
      <c r="CW13" s="283">
        <f t="shared" ca="1" si="3"/>
        <v>0</v>
      </c>
      <c r="CX13" s="283">
        <f t="shared" ca="1" si="3"/>
        <v>0</v>
      </c>
      <c r="CY13" s="283">
        <f t="shared" ca="1" si="3"/>
        <v>0</v>
      </c>
      <c r="CZ13" s="283">
        <f t="shared" ca="1" si="3"/>
        <v>0</v>
      </c>
    </row>
    <row r="14" spans="1:104" ht="15" customHeight="1" x14ac:dyDescent="0.3">
      <c r="A14" s="287"/>
      <c r="B14" s="784"/>
      <c r="C14" s="784"/>
      <c r="D14" s="784"/>
      <c r="E14" s="74"/>
      <c r="F14" s="74"/>
      <c r="G14" s="74"/>
      <c r="CE14" s="278" t="s">
        <v>48</v>
      </c>
      <c r="CF14" s="119"/>
      <c r="CG14" s="283">
        <f t="shared" ref="CG14:CZ14" ca="1" si="4">CG28+CG35+CG42+CG49+CG56+CG63+CG71+CG78+CG85+CG92+CG99+CG106+CG113+CG120+CG127+CG134+CG141+CG148+CG155+CG162+CG169+CG177+CG184+CG191+CG198+CG205+CG212+CG219+CG226+CG234+CG241+CG249+CG256+CG263+CG270+CG277+CG284+CG291+CG298+CG305+CG312+CG319+CG326+CG333+CG340+CG347+CG354+CG361+CG369+CG376+CG383+CG389</f>
        <v>0</v>
      </c>
      <c r="CH14" s="283">
        <f t="shared" ca="1" si="4"/>
        <v>0</v>
      </c>
      <c r="CI14" s="283">
        <f t="shared" ca="1" si="4"/>
        <v>0</v>
      </c>
      <c r="CJ14" s="283">
        <f t="shared" ca="1" si="4"/>
        <v>0</v>
      </c>
      <c r="CK14" s="283">
        <f t="shared" ca="1" si="4"/>
        <v>0</v>
      </c>
      <c r="CL14" s="283">
        <f t="shared" ca="1" si="4"/>
        <v>0</v>
      </c>
      <c r="CM14" s="283">
        <f t="shared" ca="1" si="4"/>
        <v>0</v>
      </c>
      <c r="CN14" s="283">
        <f t="shared" ca="1" si="4"/>
        <v>0</v>
      </c>
      <c r="CO14" s="283">
        <f t="shared" ca="1" si="4"/>
        <v>0</v>
      </c>
      <c r="CP14" s="283">
        <f t="shared" ca="1" si="4"/>
        <v>0</v>
      </c>
      <c r="CQ14" s="283">
        <f t="shared" ca="1" si="4"/>
        <v>0</v>
      </c>
      <c r="CR14" s="283">
        <f t="shared" ca="1" si="4"/>
        <v>0</v>
      </c>
      <c r="CS14" s="283">
        <f t="shared" ca="1" si="4"/>
        <v>0</v>
      </c>
      <c r="CT14" s="283">
        <f t="shared" ca="1" si="4"/>
        <v>0</v>
      </c>
      <c r="CU14" s="283">
        <f t="shared" ca="1" si="4"/>
        <v>0</v>
      </c>
      <c r="CV14" s="283">
        <f t="shared" ca="1" si="4"/>
        <v>0</v>
      </c>
      <c r="CW14" s="283">
        <f t="shared" ca="1" si="4"/>
        <v>0</v>
      </c>
      <c r="CX14" s="283">
        <f t="shared" ca="1" si="4"/>
        <v>0</v>
      </c>
      <c r="CY14" s="283">
        <f t="shared" ca="1" si="4"/>
        <v>0</v>
      </c>
      <c r="CZ14" s="283">
        <f t="shared" ca="1" si="4"/>
        <v>0</v>
      </c>
    </row>
    <row r="15" spans="1:104" ht="15" customHeight="1" x14ac:dyDescent="0.3">
      <c r="A15" s="70"/>
      <c r="B15" s="98"/>
      <c r="C15" s="288"/>
      <c r="D15" s="98"/>
      <c r="E15" s="70"/>
      <c r="F15" s="70"/>
      <c r="G15" s="70"/>
      <c r="CG15" s="289"/>
      <c r="CH15" s="289"/>
      <c r="CI15" s="289"/>
      <c r="CJ15" s="289"/>
      <c r="CK15" s="289"/>
      <c r="CL15" s="289"/>
      <c r="CM15" s="289"/>
      <c r="CN15" s="289"/>
      <c r="CO15" s="289"/>
      <c r="CP15" s="289"/>
      <c r="CQ15" s="289"/>
      <c r="CR15" s="289"/>
      <c r="CS15" s="289"/>
      <c r="CT15" s="289"/>
      <c r="CU15" s="289"/>
      <c r="CV15" s="289"/>
      <c r="CW15" s="289"/>
      <c r="CX15" s="289"/>
      <c r="CY15" s="289"/>
      <c r="CZ15" s="289"/>
    </row>
    <row r="16" spans="1:104" ht="16.2" x14ac:dyDescent="0.3">
      <c r="A16" s="63"/>
      <c r="L16" s="757"/>
      <c r="M16" s="757"/>
      <c r="N16" s="757"/>
      <c r="O16" s="757"/>
      <c r="T16" s="198" t="s">
        <v>62</v>
      </c>
      <c r="W16" s="198"/>
      <c r="Z16" s="198"/>
      <c r="AC16" s="198"/>
      <c r="AF16" s="198"/>
      <c r="AI16" s="198"/>
      <c r="AL16" s="198"/>
      <c r="AO16" s="198"/>
      <c r="AR16" s="198"/>
      <c r="AU16" s="198"/>
      <c r="AX16" s="198"/>
      <c r="BA16" s="198"/>
      <c r="BD16" s="198"/>
      <c r="BG16" s="198"/>
      <c r="BJ16" s="198"/>
      <c r="BM16" s="198"/>
      <c r="BP16" s="198"/>
      <c r="BS16" s="198"/>
      <c r="BV16" s="198"/>
      <c r="BY16" s="198"/>
    </row>
    <row r="17" spans="1:105" ht="16.2" customHeight="1" x14ac:dyDescent="0.3">
      <c r="A17" s="63"/>
      <c r="J17" s="757"/>
      <c r="K17" s="757"/>
      <c r="L17" s="757"/>
      <c r="M17" s="757"/>
      <c r="N17" s="757"/>
      <c r="O17" s="757"/>
      <c r="T17" s="779">
        <f>Insert_Finance!C3</f>
        <v>0</v>
      </c>
      <c r="U17" s="780"/>
      <c r="V17" s="781"/>
      <c r="W17" s="779" t="e">
        <f>INDEX(Insert_Assets!$B$395:$C$414,MATCH(Insert_Finance!C3,Financ_Y,0),2)</f>
        <v>#N/A</v>
      </c>
      <c r="X17" s="780"/>
      <c r="Y17" s="781"/>
      <c r="Z17" s="779" t="e">
        <f>INDEX(Insert_Assets!$B$395:$C$414,MATCH(W17,Financ_Y,0),2)</f>
        <v>#N/A</v>
      </c>
      <c r="AA17" s="780"/>
      <c r="AB17" s="781"/>
      <c r="AC17" s="779" t="e">
        <f>INDEX(Insert_Assets!$B$395:$C$414,MATCH(Z17,Financ_Y,0),2)</f>
        <v>#N/A</v>
      </c>
      <c r="AD17" s="780"/>
      <c r="AE17" s="781"/>
      <c r="AF17" s="779" t="e">
        <f>INDEX(Insert_Assets!$B$395:$C$414,MATCH(AC17,Financ_Y,0),2)</f>
        <v>#N/A</v>
      </c>
      <c r="AG17" s="780"/>
      <c r="AH17" s="781"/>
      <c r="AI17" s="779" t="e">
        <f>INDEX(Insert_Assets!$B$395:$C$414,MATCH(AF17,Financ_Y,0),2)</f>
        <v>#N/A</v>
      </c>
      <c r="AJ17" s="780"/>
      <c r="AK17" s="781"/>
      <c r="AL17" s="779" t="e">
        <f>INDEX(Insert_Assets!$B$395:$C$414,MATCH(AI17,Financ_Y,0),2)</f>
        <v>#N/A</v>
      </c>
      <c r="AM17" s="780"/>
      <c r="AN17" s="781"/>
      <c r="AO17" s="779" t="e">
        <f>INDEX(Insert_Assets!$B$395:$C$414,MATCH(AL17,Financ_Y,0),2)</f>
        <v>#N/A</v>
      </c>
      <c r="AP17" s="780"/>
      <c r="AQ17" s="781"/>
      <c r="AR17" s="779" t="e">
        <f>INDEX(Insert_Assets!$B$395:$C$414,MATCH(AO17,Financ_Y,0),2)</f>
        <v>#N/A</v>
      </c>
      <c r="AS17" s="780"/>
      <c r="AT17" s="781"/>
      <c r="AU17" s="779" t="e">
        <f>INDEX(Insert_Assets!$B$395:$C$414,MATCH(AR17,Financ_Y,0),2)</f>
        <v>#N/A</v>
      </c>
      <c r="AV17" s="780"/>
      <c r="AW17" s="781"/>
      <c r="AX17" s="779" t="e">
        <f>INDEX(Insert_Assets!$B$395:$C$414,MATCH(AU17,Financ_Y,0),2)</f>
        <v>#N/A</v>
      </c>
      <c r="AY17" s="780"/>
      <c r="AZ17" s="781"/>
      <c r="BA17" s="779" t="e">
        <f>INDEX(Insert_Assets!$B$395:$C$414,MATCH(AX17,Financ_Y,0),2)</f>
        <v>#N/A</v>
      </c>
      <c r="BB17" s="780"/>
      <c r="BC17" s="781"/>
      <c r="BD17" s="779" t="e">
        <f>INDEX(Insert_Assets!$B$395:$C$414,MATCH(BA17,Financ_Y,0),2)</f>
        <v>#N/A</v>
      </c>
      <c r="BE17" s="780"/>
      <c r="BF17" s="781"/>
      <c r="BG17" s="779" t="e">
        <f>INDEX(Insert_Assets!$B$395:$C$414,MATCH(BD17,Financ_Y,0),2)</f>
        <v>#N/A</v>
      </c>
      <c r="BH17" s="780"/>
      <c r="BI17" s="781"/>
      <c r="BJ17" s="779" t="e">
        <f>INDEX(Insert_Assets!$B$395:$C$414,MATCH(BG17,Financ_Y,0),2)</f>
        <v>#N/A</v>
      </c>
      <c r="BK17" s="780"/>
      <c r="BL17" s="781"/>
      <c r="BM17" s="779" t="e">
        <f>INDEX(Insert_Assets!$B$395:$C$414,MATCH(BJ17,Financ_Y,0),2)</f>
        <v>#N/A</v>
      </c>
      <c r="BN17" s="780"/>
      <c r="BO17" s="781"/>
      <c r="BP17" s="779" t="e">
        <f>INDEX(Insert_Assets!$B$395:$C$414,MATCH(BM17,Financ_Y,0),2)</f>
        <v>#N/A</v>
      </c>
      <c r="BQ17" s="780"/>
      <c r="BR17" s="781"/>
      <c r="BS17" s="779" t="e">
        <f>INDEX(Insert_Assets!$B$395:$C$414,MATCH(BP17,Financ_Y,0),2)</f>
        <v>#N/A</v>
      </c>
      <c r="BT17" s="780"/>
      <c r="BU17" s="781"/>
      <c r="BV17" s="779" t="e">
        <f>INDEX(Insert_Assets!$B$395:$C$414,MATCH(BS17,Financ_Y,0),2)</f>
        <v>#N/A</v>
      </c>
      <c r="BW17" s="780"/>
      <c r="BX17" s="781"/>
      <c r="BY17" s="779" t="e">
        <f>INDEX(Insert_Assets!$B$395:$C$414,MATCH(BV17,Financ_Y,0),2)</f>
        <v>#N/A</v>
      </c>
      <c r="BZ17" s="780"/>
      <c r="CA17" s="781"/>
      <c r="CB17" s="260"/>
    </row>
    <row r="18" spans="1:105" ht="28.8" x14ac:dyDescent="0.3">
      <c r="A18" s="63"/>
      <c r="J18" s="757"/>
      <c r="K18" s="757"/>
      <c r="L18" s="757"/>
      <c r="M18" s="757"/>
      <c r="N18" s="757"/>
      <c r="O18" s="757"/>
      <c r="T18" s="290" t="s">
        <v>2</v>
      </c>
      <c r="U18" s="290" t="s">
        <v>3</v>
      </c>
      <c r="V18" s="290" t="s">
        <v>51</v>
      </c>
      <c r="W18" s="290" t="s">
        <v>2</v>
      </c>
      <c r="X18" s="290" t="s">
        <v>3</v>
      </c>
      <c r="Y18" s="290" t="s">
        <v>51</v>
      </c>
      <c r="Z18" s="290" t="s">
        <v>2</v>
      </c>
      <c r="AA18" s="290" t="s">
        <v>3</v>
      </c>
      <c r="AB18" s="290" t="s">
        <v>51</v>
      </c>
      <c r="AC18" s="290" t="s">
        <v>2</v>
      </c>
      <c r="AD18" s="290" t="s">
        <v>3</v>
      </c>
      <c r="AE18" s="290" t="s">
        <v>51</v>
      </c>
      <c r="AF18" s="290" t="s">
        <v>2</v>
      </c>
      <c r="AG18" s="290" t="s">
        <v>3</v>
      </c>
      <c r="AH18" s="290" t="s">
        <v>51</v>
      </c>
      <c r="AI18" s="290" t="s">
        <v>2</v>
      </c>
      <c r="AJ18" s="290" t="s">
        <v>3</v>
      </c>
      <c r="AK18" s="290" t="s">
        <v>51</v>
      </c>
      <c r="AL18" s="290" t="s">
        <v>2</v>
      </c>
      <c r="AM18" s="290" t="s">
        <v>3</v>
      </c>
      <c r="AN18" s="290" t="s">
        <v>51</v>
      </c>
      <c r="AO18" s="290" t="s">
        <v>2</v>
      </c>
      <c r="AP18" s="290" t="s">
        <v>3</v>
      </c>
      <c r="AQ18" s="290" t="s">
        <v>51</v>
      </c>
      <c r="AR18" s="290" t="s">
        <v>2</v>
      </c>
      <c r="AS18" s="290" t="s">
        <v>3</v>
      </c>
      <c r="AT18" s="290" t="s">
        <v>51</v>
      </c>
      <c r="AU18" s="290" t="s">
        <v>2</v>
      </c>
      <c r="AV18" s="290" t="s">
        <v>3</v>
      </c>
      <c r="AW18" s="290" t="s">
        <v>51</v>
      </c>
      <c r="AX18" s="290" t="s">
        <v>2</v>
      </c>
      <c r="AY18" s="290" t="s">
        <v>3</v>
      </c>
      <c r="AZ18" s="290" t="s">
        <v>51</v>
      </c>
      <c r="BA18" s="290" t="s">
        <v>2</v>
      </c>
      <c r="BB18" s="290" t="s">
        <v>3</v>
      </c>
      <c r="BC18" s="290" t="s">
        <v>51</v>
      </c>
      <c r="BD18" s="290" t="s">
        <v>2</v>
      </c>
      <c r="BE18" s="290" t="s">
        <v>3</v>
      </c>
      <c r="BF18" s="290" t="s">
        <v>51</v>
      </c>
      <c r="BG18" s="290" t="s">
        <v>2</v>
      </c>
      <c r="BH18" s="290" t="s">
        <v>3</v>
      </c>
      <c r="BI18" s="290" t="s">
        <v>51</v>
      </c>
      <c r="BJ18" s="290" t="s">
        <v>2</v>
      </c>
      <c r="BK18" s="290" t="s">
        <v>3</v>
      </c>
      <c r="BL18" s="290" t="s">
        <v>51</v>
      </c>
      <c r="BM18" s="290" t="s">
        <v>2</v>
      </c>
      <c r="BN18" s="290" t="s">
        <v>3</v>
      </c>
      <c r="BO18" s="290" t="s">
        <v>51</v>
      </c>
      <c r="BP18" s="290" t="s">
        <v>2</v>
      </c>
      <c r="BQ18" s="290" t="s">
        <v>3</v>
      </c>
      <c r="BR18" s="290" t="s">
        <v>51</v>
      </c>
      <c r="BS18" s="290" t="s">
        <v>2</v>
      </c>
      <c r="BT18" s="290" t="s">
        <v>3</v>
      </c>
      <c r="BU18" s="290" t="s">
        <v>51</v>
      </c>
      <c r="BV18" s="290" t="s">
        <v>2</v>
      </c>
      <c r="BW18" s="290" t="s">
        <v>3</v>
      </c>
      <c r="BX18" s="290" t="s">
        <v>51</v>
      </c>
      <c r="BY18" s="290" t="s">
        <v>2</v>
      </c>
      <c r="BZ18" s="290" t="s">
        <v>3</v>
      </c>
      <c r="CA18" s="290" t="s">
        <v>51</v>
      </c>
      <c r="CB18" s="258"/>
    </row>
    <row r="19" spans="1:105" ht="16.2" customHeight="1" x14ac:dyDescent="0.3">
      <c r="A19" s="63"/>
      <c r="J19" s="757"/>
      <c r="K19" s="757"/>
      <c r="L19" s="757"/>
      <c r="M19" s="757"/>
      <c r="N19" s="757"/>
      <c r="O19" s="757"/>
      <c r="T19" s="291">
        <f>SUM(T22:T384)</f>
        <v>0</v>
      </c>
      <c r="U19" s="291">
        <f>SUM(U22:U390)</f>
        <v>0</v>
      </c>
      <c r="V19" s="291">
        <f>SUM(V22:V390)</f>
        <v>0</v>
      </c>
      <c r="W19" s="291">
        <f>SUM(W22:W384)</f>
        <v>0</v>
      </c>
      <c r="X19" s="291">
        <f>SUM(X22:X390)</f>
        <v>0</v>
      </c>
      <c r="Y19" s="291">
        <f>SUM(Y22:Y390)</f>
        <v>0</v>
      </c>
      <c r="Z19" s="291">
        <f>SUM(Z22:Z384)</f>
        <v>0</v>
      </c>
      <c r="AA19" s="291">
        <f>SUM(AA22:AA390)</f>
        <v>0</v>
      </c>
      <c r="AB19" s="291">
        <f>SUM(AB22:AB390)</f>
        <v>0</v>
      </c>
      <c r="AC19" s="291">
        <f>SUM(AC22:AC384)</f>
        <v>0</v>
      </c>
      <c r="AD19" s="291">
        <f>SUM(AD22:AD390)</f>
        <v>0</v>
      </c>
      <c r="AE19" s="291">
        <f>SUM(AE22:AE390)</f>
        <v>0</v>
      </c>
      <c r="AF19" s="291">
        <f>SUM(AF22:AF384)</f>
        <v>0</v>
      </c>
      <c r="AG19" s="291">
        <f>SUM(AG22:AG390)</f>
        <v>0</v>
      </c>
      <c r="AH19" s="291">
        <f>SUM(AH22:AH390)</f>
        <v>0</v>
      </c>
      <c r="AI19" s="291">
        <f>SUM(AI22:AI384)</f>
        <v>0</v>
      </c>
      <c r="AJ19" s="291">
        <f>SUM(AJ22:AJ390)</f>
        <v>0</v>
      </c>
      <c r="AK19" s="291">
        <f>SUM(AK22:AK390)</f>
        <v>0</v>
      </c>
      <c r="AL19" s="291">
        <f>SUM(AL22:AL384)</f>
        <v>0</v>
      </c>
      <c r="AM19" s="291">
        <f>SUM(AM22:AM390)</f>
        <v>0</v>
      </c>
      <c r="AN19" s="291">
        <f>SUM(AN22:AN390)</f>
        <v>0</v>
      </c>
      <c r="AO19" s="291">
        <f>SUM(AO22:AO384)</f>
        <v>0</v>
      </c>
      <c r="AP19" s="291">
        <f>SUM(AP22:AP390)</f>
        <v>0</v>
      </c>
      <c r="AQ19" s="291">
        <f>SUM(AQ22:AQ390)</f>
        <v>0</v>
      </c>
      <c r="AR19" s="291">
        <f>SUM(AR22:AR384)</f>
        <v>0</v>
      </c>
      <c r="AS19" s="291">
        <f>SUM(AS22:AS390)</f>
        <v>0</v>
      </c>
      <c r="AT19" s="291">
        <f>SUM(AT22:AT390)</f>
        <v>0</v>
      </c>
      <c r="AU19" s="291">
        <f>SUM(AU22:AU384)</f>
        <v>0</v>
      </c>
      <c r="AV19" s="291">
        <f>SUM(AV22:AV390)</f>
        <v>0</v>
      </c>
      <c r="AW19" s="291">
        <f>SUM(AW22:AW390)</f>
        <v>0</v>
      </c>
      <c r="AX19" s="291">
        <f>SUM(AX22:AX384)</f>
        <v>0</v>
      </c>
      <c r="AY19" s="291">
        <f>SUM(AY22:AY390)</f>
        <v>0</v>
      </c>
      <c r="AZ19" s="291">
        <f>SUM(AZ22:AZ390)</f>
        <v>0</v>
      </c>
      <c r="BA19" s="291">
        <f>SUM(BA22:BA384)</f>
        <v>0</v>
      </c>
      <c r="BB19" s="291">
        <f>SUM(BB22:BB390)</f>
        <v>0</v>
      </c>
      <c r="BC19" s="291">
        <f>SUM(BC22:BC390)</f>
        <v>0</v>
      </c>
      <c r="BD19" s="291">
        <f>SUM(BD22:BD384)</f>
        <v>0</v>
      </c>
      <c r="BE19" s="291">
        <f>SUM(BE22:BE390)</f>
        <v>0</v>
      </c>
      <c r="BF19" s="291">
        <f>SUM(BF22:BF390)</f>
        <v>0</v>
      </c>
      <c r="BG19" s="291">
        <f>SUM(BG22:BG384)</f>
        <v>0</v>
      </c>
      <c r="BH19" s="291">
        <f>SUM(BH22:BH390)</f>
        <v>0</v>
      </c>
      <c r="BI19" s="291">
        <f>SUM(BI22:BI390)</f>
        <v>0</v>
      </c>
      <c r="BJ19" s="291">
        <f>SUM(BJ22:BJ384)</f>
        <v>0</v>
      </c>
      <c r="BK19" s="291">
        <f>SUM(BK22:BK390)</f>
        <v>0</v>
      </c>
      <c r="BL19" s="291">
        <f>SUM(BL22:BL390)</f>
        <v>0</v>
      </c>
      <c r="BM19" s="291">
        <f>SUM(BM22:BM384)</f>
        <v>0</v>
      </c>
      <c r="BN19" s="291">
        <f>SUM(BN22:BN390)</f>
        <v>0</v>
      </c>
      <c r="BO19" s="291">
        <f>SUM(BO22:BO390)</f>
        <v>0</v>
      </c>
      <c r="BP19" s="291">
        <f>SUM(BP22:BP384)</f>
        <v>0</v>
      </c>
      <c r="BQ19" s="291">
        <f>SUM(BQ22:BQ390)</f>
        <v>0</v>
      </c>
      <c r="BR19" s="291">
        <f>SUM(BR22:BR390)</f>
        <v>0</v>
      </c>
      <c r="BS19" s="291">
        <f>SUM(BS22:BS384)</f>
        <v>0</v>
      </c>
      <c r="BT19" s="291">
        <f>SUM(BT22:BT390)</f>
        <v>0</v>
      </c>
      <c r="BU19" s="291">
        <f>SUM(BU22:BU390)</f>
        <v>0</v>
      </c>
      <c r="BV19" s="291">
        <f>SUM(BV22:BV384)</f>
        <v>0</v>
      </c>
      <c r="BW19" s="291">
        <f>SUM(BW22:BW390)</f>
        <v>0</v>
      </c>
      <c r="BX19" s="291">
        <f>SUM(BX22:BX390)</f>
        <v>0</v>
      </c>
      <c r="BY19" s="291">
        <f>SUM(BY22:BY384)</f>
        <v>0</v>
      </c>
      <c r="BZ19" s="291">
        <f>SUM(BZ22:BZ390)</f>
        <v>0</v>
      </c>
      <c r="CA19" s="291">
        <f>SUM(CA22:CA390)</f>
        <v>0</v>
      </c>
      <c r="CB19" s="260"/>
      <c r="CG19" s="757"/>
      <c r="CH19" s="757"/>
      <c r="CI19" s="757"/>
      <c r="CJ19" s="757"/>
      <c r="CL19" s="757"/>
      <c r="CM19" s="757"/>
      <c r="CN19" s="757"/>
      <c r="CP19" s="757"/>
      <c r="CQ19" s="757"/>
      <c r="CR19" s="757"/>
      <c r="CS19" s="757"/>
      <c r="CU19" s="757"/>
      <c r="CV19" s="757"/>
      <c r="CW19" s="757"/>
      <c r="CX19" s="757"/>
    </row>
    <row r="20" spans="1:105" s="293" customFormat="1" ht="43.2" x14ac:dyDescent="0.3">
      <c r="A20" s="292"/>
      <c r="B20" s="191" t="s">
        <v>4</v>
      </c>
      <c r="C20" s="191" t="s">
        <v>0</v>
      </c>
      <c r="D20" s="191" t="s">
        <v>40</v>
      </c>
      <c r="E20" s="191" t="s">
        <v>176</v>
      </c>
      <c r="F20" s="191" t="s">
        <v>210</v>
      </c>
      <c r="G20" s="191" t="s">
        <v>212</v>
      </c>
      <c r="H20" s="191" t="s">
        <v>102</v>
      </c>
      <c r="I20" s="191" t="s">
        <v>33</v>
      </c>
      <c r="J20" s="191" t="s">
        <v>111</v>
      </c>
      <c r="K20" s="191" t="s">
        <v>115</v>
      </c>
      <c r="L20" s="191" t="s">
        <v>37</v>
      </c>
      <c r="M20" s="191" t="s">
        <v>199</v>
      </c>
      <c r="N20" s="191" t="s">
        <v>1</v>
      </c>
      <c r="P20" s="294"/>
      <c r="Q20" s="294"/>
      <c r="R20" s="294"/>
      <c r="S20" s="294"/>
      <c r="T20" s="191" t="s">
        <v>97</v>
      </c>
      <c r="U20" s="191" t="s">
        <v>98</v>
      </c>
      <c r="V20" s="191" t="s">
        <v>99</v>
      </c>
      <c r="W20" s="191" t="s">
        <v>97</v>
      </c>
      <c r="X20" s="191" t="s">
        <v>98</v>
      </c>
      <c r="Y20" s="191" t="s">
        <v>99</v>
      </c>
      <c r="Z20" s="191" t="s">
        <v>97</v>
      </c>
      <c r="AA20" s="191" t="s">
        <v>98</v>
      </c>
      <c r="AB20" s="191" t="s">
        <v>99</v>
      </c>
      <c r="AC20" s="191" t="s">
        <v>97</v>
      </c>
      <c r="AD20" s="191" t="s">
        <v>98</v>
      </c>
      <c r="AE20" s="191" t="s">
        <v>99</v>
      </c>
      <c r="AF20" s="191" t="s">
        <v>97</v>
      </c>
      <c r="AG20" s="191" t="s">
        <v>98</v>
      </c>
      <c r="AH20" s="191" t="s">
        <v>99</v>
      </c>
      <c r="AI20" s="191" t="s">
        <v>97</v>
      </c>
      <c r="AJ20" s="191" t="s">
        <v>98</v>
      </c>
      <c r="AK20" s="191" t="s">
        <v>99</v>
      </c>
      <c r="AL20" s="191" t="s">
        <v>97</v>
      </c>
      <c r="AM20" s="191" t="s">
        <v>98</v>
      </c>
      <c r="AN20" s="191" t="s">
        <v>99</v>
      </c>
      <c r="AO20" s="191" t="s">
        <v>97</v>
      </c>
      <c r="AP20" s="191" t="s">
        <v>98</v>
      </c>
      <c r="AQ20" s="191" t="s">
        <v>99</v>
      </c>
      <c r="AR20" s="191" t="s">
        <v>97</v>
      </c>
      <c r="AS20" s="191" t="s">
        <v>98</v>
      </c>
      <c r="AT20" s="191" t="s">
        <v>99</v>
      </c>
      <c r="AU20" s="191" t="s">
        <v>97</v>
      </c>
      <c r="AV20" s="191" t="s">
        <v>98</v>
      </c>
      <c r="AW20" s="191" t="s">
        <v>99</v>
      </c>
      <c r="AX20" s="191" t="s">
        <v>97</v>
      </c>
      <c r="AY20" s="191" t="s">
        <v>98</v>
      </c>
      <c r="AZ20" s="191" t="s">
        <v>99</v>
      </c>
      <c r="BA20" s="191" t="s">
        <v>97</v>
      </c>
      <c r="BB20" s="191" t="s">
        <v>98</v>
      </c>
      <c r="BC20" s="191" t="s">
        <v>99</v>
      </c>
      <c r="BD20" s="191" t="s">
        <v>97</v>
      </c>
      <c r="BE20" s="191" t="s">
        <v>98</v>
      </c>
      <c r="BF20" s="191" t="s">
        <v>99</v>
      </c>
      <c r="BG20" s="191" t="s">
        <v>97</v>
      </c>
      <c r="BH20" s="191" t="s">
        <v>98</v>
      </c>
      <c r="BI20" s="191" t="s">
        <v>99</v>
      </c>
      <c r="BJ20" s="191" t="s">
        <v>97</v>
      </c>
      <c r="BK20" s="191" t="s">
        <v>98</v>
      </c>
      <c r="BL20" s="191" t="s">
        <v>99</v>
      </c>
      <c r="BM20" s="191" t="s">
        <v>97</v>
      </c>
      <c r="BN20" s="191" t="s">
        <v>98</v>
      </c>
      <c r="BO20" s="191" t="s">
        <v>99</v>
      </c>
      <c r="BP20" s="191" t="s">
        <v>97</v>
      </c>
      <c r="BQ20" s="191" t="s">
        <v>98</v>
      </c>
      <c r="BR20" s="191" t="s">
        <v>99</v>
      </c>
      <c r="BS20" s="191" t="s">
        <v>97</v>
      </c>
      <c r="BT20" s="191" t="s">
        <v>98</v>
      </c>
      <c r="BU20" s="191" t="s">
        <v>99</v>
      </c>
      <c r="BV20" s="191" t="s">
        <v>97</v>
      </c>
      <c r="BW20" s="191" t="s">
        <v>98</v>
      </c>
      <c r="BX20" s="191" t="s">
        <v>99</v>
      </c>
      <c r="BY20" s="191" t="s">
        <v>97</v>
      </c>
      <c r="BZ20" s="191" t="s">
        <v>98</v>
      </c>
      <c r="CA20" s="191" t="s">
        <v>99</v>
      </c>
      <c r="CB20" s="294"/>
      <c r="CG20" s="757"/>
      <c r="CH20" s="757"/>
      <c r="CI20" s="757"/>
      <c r="CJ20" s="757"/>
      <c r="CL20" s="757"/>
      <c r="CM20" s="757"/>
      <c r="CN20" s="757"/>
      <c r="CP20" s="757"/>
      <c r="CQ20" s="757"/>
      <c r="CR20" s="757"/>
      <c r="CS20" s="757"/>
      <c r="CU20" s="757"/>
      <c r="CV20" s="757"/>
      <c r="CW20" s="757"/>
      <c r="CX20" s="757"/>
    </row>
    <row r="21" spans="1:105" s="293" customFormat="1" ht="16.2" x14ac:dyDescent="0.3">
      <c r="A21" s="292"/>
      <c r="B21" s="788" t="s">
        <v>140</v>
      </c>
      <c r="C21" s="789"/>
      <c r="D21" s="789"/>
      <c r="E21" s="789"/>
      <c r="F21" s="789"/>
      <c r="G21" s="789"/>
      <c r="H21" s="789"/>
      <c r="I21" s="789"/>
      <c r="J21" s="789"/>
      <c r="K21" s="789"/>
      <c r="L21" s="789"/>
      <c r="M21" s="789"/>
      <c r="N21" s="790"/>
      <c r="P21" s="294"/>
      <c r="Q21" s="294"/>
      <c r="R21" s="294"/>
      <c r="S21" s="294"/>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1"/>
      <c r="AX21" s="191"/>
      <c r="AY21" s="191"/>
      <c r="AZ21" s="191"/>
      <c r="BA21" s="191"/>
      <c r="BB21" s="191"/>
      <c r="BC21" s="191"/>
      <c r="BD21" s="191"/>
      <c r="BE21" s="191"/>
      <c r="BF21" s="191"/>
      <c r="BG21" s="191"/>
      <c r="BH21" s="191"/>
      <c r="BI21" s="191"/>
      <c r="BJ21" s="191"/>
      <c r="BK21" s="191"/>
      <c r="BL21" s="191"/>
      <c r="BM21" s="191"/>
      <c r="BN21" s="191"/>
      <c r="BO21" s="191"/>
      <c r="BP21" s="191"/>
      <c r="BQ21" s="191"/>
      <c r="BR21" s="191"/>
      <c r="BS21" s="191"/>
      <c r="BT21" s="191"/>
      <c r="BU21" s="191"/>
      <c r="BV21" s="191"/>
      <c r="BW21" s="191"/>
      <c r="BX21" s="191"/>
      <c r="BY21" s="191"/>
      <c r="BZ21" s="191"/>
      <c r="CA21" s="191"/>
      <c r="CB21" s="294"/>
      <c r="CG21" s="539"/>
      <c r="CH21" s="539"/>
      <c r="CI21" s="539"/>
      <c r="CJ21" s="539"/>
      <c r="CL21" s="539"/>
      <c r="CM21" s="539"/>
      <c r="CN21" s="539"/>
      <c r="CP21" s="539"/>
      <c r="CQ21" s="539"/>
      <c r="CR21" s="539"/>
      <c r="CS21" s="539"/>
      <c r="CU21" s="539"/>
      <c r="CV21" s="539"/>
      <c r="CW21" s="539"/>
      <c r="CX21" s="539"/>
    </row>
    <row r="22" spans="1:105" ht="30" customHeight="1" x14ac:dyDescent="0.3">
      <c r="A22" s="295" t="s">
        <v>251</v>
      </c>
      <c r="B22" s="654"/>
      <c r="C22" s="655"/>
      <c r="D22" s="656"/>
      <c r="E22" s="296" t="str">
        <f>_xlfn.IFNA(INDEX(Table_Def[[Asset category]:[Unit]],MATCH(Insert_Assets!B22,Table_Def[Asset category],0),2),"")</f>
        <v/>
      </c>
      <c r="F22" s="661"/>
      <c r="G22" s="662"/>
      <c r="H22" s="297">
        <f>D22*(F22-G22)</f>
        <v>0</v>
      </c>
      <c r="I22" s="667"/>
      <c r="J22" s="668"/>
      <c r="K22" s="298">
        <f>SUMIF($J$22:$J$384,J22,$H$22:$H$384)</f>
        <v>0</v>
      </c>
      <c r="L22" s="299">
        <f t="shared" ref="L22:L63" si="5">_xlfn.IFNA(IF(J22=0,1,IF(1-(INDEX($B$10:$C$12,MATCH(J22,$B$10:$B$12,0),2)/K22)&lt;0,0,1-(INDEX($B$10:$C$12,MATCH(J22,$B$10:$B$12,0),2)/K22))),1)</f>
        <v>1</v>
      </c>
      <c r="M22" s="300">
        <f>H22*(1-L22)</f>
        <v>0</v>
      </c>
      <c r="N22" s="301">
        <f>_xlfn.IFNA(IF(INDEX(Table_Def[],MATCH(B22,Table_Def[Asset category],0),3)=0,20,INDEX(Table_Def[],MATCH(B22,Table_Def[Asset category],0),3)),0)</f>
        <v>0</v>
      </c>
      <c r="R22" s="178"/>
      <c r="S22" s="178"/>
      <c r="T22" s="302">
        <f>SUMIF($CG$6:$CZ$6,T$17,$CG26:$CZ26)</f>
        <v>0</v>
      </c>
      <c r="U22" s="302">
        <f>SUMIF($CG$6:$CZ$6,T$17,$CG25:$CZ25)</f>
        <v>0</v>
      </c>
      <c r="V22" s="302">
        <f>SUMIF($CG$6:$CZ$6,T$17,$CG27:$CZ27)</f>
        <v>0</v>
      </c>
      <c r="W22" s="302">
        <f>SUMIF($CG$6:$CZ$6,W$17,$CG26:$CZ26)</f>
        <v>0</v>
      </c>
      <c r="X22" s="302">
        <f>SUMIF($CG$6:$CZ$6,W$17,$CG25:$CZ25)</f>
        <v>0</v>
      </c>
      <c r="Y22" s="302">
        <f>SUMIF($CG$6:$CZ$6,W$17,$CG27:$CZ27)</f>
        <v>0</v>
      </c>
      <c r="Z22" s="302">
        <f>SUMIF($CG$6:$CZ$6,Z$17,$CG26:$CZ26)</f>
        <v>0</v>
      </c>
      <c r="AA22" s="302">
        <f>SUMIF($CG$6:$CZ$6,Z$17,$CG25:$CZ25)</f>
        <v>0</v>
      </c>
      <c r="AB22" s="302">
        <f>SUMIF($CG$6:$CZ$6,Z$17,$CG27:$CZ27)</f>
        <v>0</v>
      </c>
      <c r="AC22" s="302">
        <f>SUMIF($CG$6:$CZ$6,AC$17,$CG26:$CZ26)</f>
        <v>0</v>
      </c>
      <c r="AD22" s="302">
        <f>SUMIF($CG$6:$CZ$6,AC$17,$CG25:$CZ25)</f>
        <v>0</v>
      </c>
      <c r="AE22" s="302">
        <f>SUMIF($CG$6:$CZ$6,AC$17,$CG27:$CZ27)</f>
        <v>0</v>
      </c>
      <c r="AF22" s="302">
        <f>SUMIF($CG$6:$CZ$6,AF$17,$CG26:$CZ26)</f>
        <v>0</v>
      </c>
      <c r="AG22" s="302">
        <f>SUMIF($CG$6:$CZ$6,AF$17,$CG25:$CZ25)</f>
        <v>0</v>
      </c>
      <c r="AH22" s="302">
        <f>SUMIF($CG$6:$CZ$6,AF$17,$CG27:$CZ27)</f>
        <v>0</v>
      </c>
      <c r="AI22" s="302">
        <f>SUMIF($CG$6:$CZ$6,AI$17,$CG26:$CZ26)</f>
        <v>0</v>
      </c>
      <c r="AJ22" s="302">
        <f>SUMIF($CG$6:$CZ$6,AI$17,$CG25:$CZ25)</f>
        <v>0</v>
      </c>
      <c r="AK22" s="302">
        <f>SUMIF($CG$6:$CZ$6,AI$17,$CG27:$CZ27)</f>
        <v>0</v>
      </c>
      <c r="AL22" s="302">
        <f>SUMIF($CG$6:$CZ$6,AL$17,$CG26:$CZ26)</f>
        <v>0</v>
      </c>
      <c r="AM22" s="302">
        <f>SUMIF($CG$6:$CZ$6,AL$17,$CG25:$CZ25)</f>
        <v>0</v>
      </c>
      <c r="AN22" s="302">
        <f>SUMIF($CG$6:$CZ$6,AL$17,$CG27:$CZ27)</f>
        <v>0</v>
      </c>
      <c r="AO22" s="302">
        <f>SUMIF($CG$6:$CZ$6,AO$17,$CG26:$CZ26)</f>
        <v>0</v>
      </c>
      <c r="AP22" s="302">
        <f>SUMIF($CG$6:$CZ$6,AO$17,$CG25:$CZ25)</f>
        <v>0</v>
      </c>
      <c r="AQ22" s="302">
        <f>SUMIF($CG$6:$CZ$6,AO$17,$CG27:$CZ27)</f>
        <v>0</v>
      </c>
      <c r="AR22" s="302">
        <f>SUMIF($CG$6:$CZ$6,AR$17,$CG26:$CZ26)</f>
        <v>0</v>
      </c>
      <c r="AS22" s="302">
        <f>SUMIF($CG$6:$CZ$6,AR$17,$CG25:$CZ25)</f>
        <v>0</v>
      </c>
      <c r="AT22" s="302">
        <f>SUMIF($CG$6:$CZ$6,AR$17,$CG27:$CZ27)</f>
        <v>0</v>
      </c>
      <c r="AU22" s="302">
        <f>SUMIF($CG$6:$CZ$6,AU$17,$CG26:$CZ26)</f>
        <v>0</v>
      </c>
      <c r="AV22" s="302">
        <f>SUMIF($CG$6:$CZ$6,AU$17,$CG25:$CZ25)</f>
        <v>0</v>
      </c>
      <c r="AW22" s="302">
        <f>SUMIF($CG$6:$CZ$6,AU$17,$CG27:$CZ27)</f>
        <v>0</v>
      </c>
      <c r="AX22" s="302">
        <f>SUMIF($CG$6:$CZ$6,AX$17,$CG26:$CZ26)</f>
        <v>0</v>
      </c>
      <c r="AY22" s="302">
        <f>SUMIF($CG$6:$CZ$6,AX$17,$CG25:$CZ25)</f>
        <v>0</v>
      </c>
      <c r="AZ22" s="302">
        <f>SUMIF($CG$6:$CZ$6,AX$17,$CG27:$CZ27)</f>
        <v>0</v>
      </c>
      <c r="BA22" s="302">
        <f>SUMIF($CG$6:$CZ$6,BA$17,$CG26:$CZ26)</f>
        <v>0</v>
      </c>
      <c r="BB22" s="302">
        <f>SUMIF($CG$6:$CZ$6,BA$17,$CG25:$CZ25)</f>
        <v>0</v>
      </c>
      <c r="BC22" s="302">
        <f>SUMIF($CG$6:$CZ$6,BA$17,$CG27:$CZ27)</f>
        <v>0</v>
      </c>
      <c r="BD22" s="302">
        <f>SUMIF($CG$6:$CZ$6,BD$17,$CG26:$CZ26)</f>
        <v>0</v>
      </c>
      <c r="BE22" s="302">
        <f>SUMIF($CG$6:$CZ$6,BD$17,$CG25:$CZ25)</f>
        <v>0</v>
      </c>
      <c r="BF22" s="302">
        <f>SUMIF($CG$6:$CZ$6,BD$17,$CG27:$CZ27)</f>
        <v>0</v>
      </c>
      <c r="BG22" s="302">
        <f>SUMIF($CG$6:$CZ$6,BG$17,$CG26:$CZ26)</f>
        <v>0</v>
      </c>
      <c r="BH22" s="302">
        <f>SUMIF($CG$6:$CZ$6,BG$17,$CG25:$CZ25)</f>
        <v>0</v>
      </c>
      <c r="BI22" s="302">
        <f>SUMIF($CG$6:$CZ$6,BG$17,$CG27:$CZ27)</f>
        <v>0</v>
      </c>
      <c r="BJ22" s="302">
        <f>SUMIF($CG$6:$CZ$6,BJ$17,$CG26:$CZ26)</f>
        <v>0</v>
      </c>
      <c r="BK22" s="302">
        <f>SUMIF($CG$6:$CZ$6,BJ$17,$CG25:$CZ25)</f>
        <v>0</v>
      </c>
      <c r="BL22" s="302">
        <f>SUMIF($CG$6:$CZ$6,BJ$17,$CG27:$CZ27)</f>
        <v>0</v>
      </c>
      <c r="BM22" s="302">
        <f>SUMIF($CG$6:$CZ$6,BM$17,$CG26:$CZ26)</f>
        <v>0</v>
      </c>
      <c r="BN22" s="302">
        <f>SUMIF($CG$6:$CZ$6,BM$17,$CG25:$CZ25)</f>
        <v>0</v>
      </c>
      <c r="BO22" s="302">
        <f>SUMIF($CG$6:$CZ$6,BM$17,$CG27:$CZ27)</f>
        <v>0</v>
      </c>
      <c r="BP22" s="302">
        <f>SUMIF($CG$6:$CZ$6,BP$17,$CG26:$CZ26)</f>
        <v>0</v>
      </c>
      <c r="BQ22" s="302">
        <f>SUMIF($CG$6:$CZ$6,BP$17,$CG25:$CZ25)</f>
        <v>0</v>
      </c>
      <c r="BR22" s="302">
        <f>SUMIF($CG$6:$CZ$6,BP$17,$CG27:$CZ27)</f>
        <v>0</v>
      </c>
      <c r="BS22" s="302">
        <f>SUMIF($CG$6:$CZ$6,BS$17,$CG26:$CZ26)</f>
        <v>0</v>
      </c>
      <c r="BT22" s="302">
        <f>SUMIF($CG$6:$CZ$6,BS$17,$CG25:$CZ25)</f>
        <v>0</v>
      </c>
      <c r="BU22" s="302">
        <f>SUMIF($CG$6:$CZ$6,BS$17,$CG27:$CZ27)</f>
        <v>0</v>
      </c>
      <c r="BV22" s="302">
        <f>SUMIF($CG$6:$CZ$6,BV$17,$CG26:$CZ26)</f>
        <v>0</v>
      </c>
      <c r="BW22" s="302">
        <f>SUMIF($CG$6:$CZ$6,BV$17,$CG25:$CZ25)</f>
        <v>0</v>
      </c>
      <c r="BX22" s="302">
        <f>SUMIF($CG$6:$CZ$6,BV$17,$CG27:$CZ27)</f>
        <v>0</v>
      </c>
      <c r="BY22" s="302">
        <f>SUMIF($CG$6:$CZ$6,BY$17,$CG26:$CZ26)</f>
        <v>0</v>
      </c>
      <c r="BZ22" s="302">
        <f>SUMIF($CG$6:$CZ$6,BY$17,$CG25:$CZ25)</f>
        <v>0</v>
      </c>
      <c r="CA22" s="302">
        <f>SUMIF($CG$6:$CZ$6,BY$17,$CG27:$CZ27)</f>
        <v>0</v>
      </c>
      <c r="CB22" s="189"/>
      <c r="CC22" s="303"/>
      <c r="CD22" s="303"/>
      <c r="CF22" s="293"/>
    </row>
    <row r="23" spans="1:105" ht="15" hidden="1" customHeight="1" outlineLevel="1" x14ac:dyDescent="0.3">
      <c r="A23" s="304"/>
      <c r="B23" s="243"/>
      <c r="C23" s="305"/>
      <c r="D23" s="306"/>
      <c r="E23" s="307" t="str">
        <f>_xlfn.IFNA(INDEX(Table_Def[[Asset category]:[Unit]],MATCH(Insert_Assets!B23,Table_Def[Asset category],0),2),"")</f>
        <v/>
      </c>
      <c r="F23" s="308"/>
      <c r="G23" s="279"/>
      <c r="H23" s="309">
        <f t="shared" ref="H23:H57" si="6">D23*(F23-G23)</f>
        <v>0</v>
      </c>
      <c r="I23" s="243"/>
      <c r="J23" s="310"/>
      <c r="K23" s="311"/>
      <c r="L23" s="312">
        <f t="shared" si="5"/>
        <v>1</v>
      </c>
      <c r="M23" s="313">
        <f t="shared" ref="M23:M87" si="7">H23*(1-L23)</f>
        <v>0</v>
      </c>
      <c r="N23" s="301">
        <f>_xlfn.IFNA(IF(INDEX(Table_Def[],MATCH(B23,Table_Def[Asset category],0),3)=0,1,INDEX(Table_Def[],MATCH(B23,Table_Def[Asset category],0),3)),0)</f>
        <v>0</v>
      </c>
      <c r="R23" s="178"/>
      <c r="S23" s="178"/>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c r="BP23" s="302"/>
      <c r="BQ23" s="302"/>
      <c r="BR23" s="302"/>
      <c r="BS23" s="302"/>
      <c r="BT23" s="302"/>
      <c r="BU23" s="302"/>
      <c r="BV23" s="302"/>
      <c r="BW23" s="302"/>
      <c r="BX23" s="302"/>
      <c r="BY23" s="302"/>
      <c r="BZ23" s="302"/>
      <c r="CA23" s="302"/>
      <c r="CB23" s="189"/>
      <c r="CC23" s="303"/>
      <c r="CD23" s="303"/>
      <c r="CE23" s="53" t="s">
        <v>49</v>
      </c>
      <c r="CF23" s="293"/>
      <c r="CG23" s="314">
        <f>IF($I22=CG$6,$N22,
IF(CF22&gt;0,CF22-1,0))</f>
        <v>0</v>
      </c>
      <c r="CH23" s="314">
        <f ca="1">IF(OR($I22=CH$6,CG24=$N22),$N22,
IF(CG23&gt;0,CG23-1,0))</f>
        <v>0</v>
      </c>
      <c r="CI23" s="314">
        <f t="shared" ref="CI23:CZ23" ca="1" si="8">IF(OR($I22=CI$6,CH24=$N22),$N22,
IF(CH23&gt;0,CH23-1,0))</f>
        <v>0</v>
      </c>
      <c r="CJ23" s="314">
        <f t="shared" ca="1" si="8"/>
        <v>0</v>
      </c>
      <c r="CK23" s="314">
        <f t="shared" ca="1" si="8"/>
        <v>0</v>
      </c>
      <c r="CL23" s="314">
        <f t="shared" ca="1" si="8"/>
        <v>0</v>
      </c>
      <c r="CM23" s="314">
        <f t="shared" ca="1" si="8"/>
        <v>0</v>
      </c>
      <c r="CN23" s="314">
        <f t="shared" ca="1" si="8"/>
        <v>0</v>
      </c>
      <c r="CO23" s="314">
        <f t="shared" ca="1" si="8"/>
        <v>0</v>
      </c>
      <c r="CP23" s="314">
        <f t="shared" ca="1" si="8"/>
        <v>0</v>
      </c>
      <c r="CQ23" s="314">
        <f t="shared" ca="1" si="8"/>
        <v>0</v>
      </c>
      <c r="CR23" s="314">
        <f t="shared" ca="1" si="8"/>
        <v>0</v>
      </c>
      <c r="CS23" s="314">
        <f t="shared" ca="1" si="8"/>
        <v>0</v>
      </c>
      <c r="CT23" s="314">
        <f t="shared" ca="1" si="8"/>
        <v>0</v>
      </c>
      <c r="CU23" s="314">
        <f t="shared" ca="1" si="8"/>
        <v>0</v>
      </c>
      <c r="CV23" s="314">
        <f t="shared" ca="1" si="8"/>
        <v>0</v>
      </c>
      <c r="CW23" s="314">
        <f t="shared" ca="1" si="8"/>
        <v>0</v>
      </c>
      <c r="CX23" s="314">
        <f t="shared" ca="1" si="8"/>
        <v>0</v>
      </c>
      <c r="CY23" s="314">
        <f t="shared" ca="1" si="8"/>
        <v>0</v>
      </c>
      <c r="CZ23" s="314">
        <f t="shared" ca="1" si="8"/>
        <v>0</v>
      </c>
    </row>
    <row r="24" spans="1:105" ht="15" hidden="1" customHeight="1" outlineLevel="1" x14ac:dyDescent="0.3">
      <c r="A24" s="304"/>
      <c r="B24" s="243"/>
      <c r="C24" s="305"/>
      <c r="D24" s="306"/>
      <c r="E24" s="307" t="str">
        <f>_xlfn.IFNA(INDEX(Table_Def[[Asset category]:[Unit]],MATCH(Insert_Assets!B24,Table_Def[Asset category],0),2),"")</f>
        <v/>
      </c>
      <c r="F24" s="308"/>
      <c r="G24" s="279"/>
      <c r="H24" s="309">
        <f t="shared" si="6"/>
        <v>0</v>
      </c>
      <c r="I24" s="243"/>
      <c r="J24" s="310"/>
      <c r="K24" s="311"/>
      <c r="L24" s="312">
        <f t="shared" si="5"/>
        <v>1</v>
      </c>
      <c r="M24" s="313">
        <f t="shared" si="7"/>
        <v>0</v>
      </c>
      <c r="N24" s="301">
        <f>_xlfn.IFNA(IF(INDEX(Table_Def[],MATCH(B24,Table_Def[Asset category],0),3)=0,1,INDEX(Table_Def[],MATCH(B24,Table_Def[Asset category],0),3)),0)</f>
        <v>0</v>
      </c>
      <c r="R24" s="178"/>
      <c r="S24" s="178"/>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c r="BP24" s="302"/>
      <c r="BQ24" s="302"/>
      <c r="BR24" s="302"/>
      <c r="BS24" s="302"/>
      <c r="BT24" s="302"/>
      <c r="BU24" s="302"/>
      <c r="BV24" s="302"/>
      <c r="BW24" s="302"/>
      <c r="BX24" s="302"/>
      <c r="BY24" s="302"/>
      <c r="BZ24" s="302"/>
      <c r="CA24" s="302"/>
      <c r="CB24" s="189"/>
      <c r="CC24" s="303"/>
      <c r="CD24" s="303"/>
      <c r="CE24" s="53" t="s">
        <v>116</v>
      </c>
      <c r="CF24" s="293"/>
      <c r="CG24" s="314">
        <f t="shared" ref="CG24:CZ24" ca="1" si="9">IF(AND(CG23=$N22,CG23&gt;0),1,IF(CG23=0,0,OFFSET(CG23,,(CG23-$N22),1,1)-CG23+1))</f>
        <v>0</v>
      </c>
      <c r="CH24" s="314">
        <f ca="1">IF(AND(CH23=$N22,CH23&gt;0),1,IF(CH23=0,0,OFFSET(CH23,,(CH23-$N22),1,1)-CH23+1))</f>
        <v>0</v>
      </c>
      <c r="CI24" s="314">
        <f t="shared" ca="1" si="9"/>
        <v>0</v>
      </c>
      <c r="CJ24" s="314">
        <f t="shared" ca="1" si="9"/>
        <v>0</v>
      </c>
      <c r="CK24" s="314">
        <f t="shared" ca="1" si="9"/>
        <v>0</v>
      </c>
      <c r="CL24" s="314">
        <f t="shared" ca="1" si="9"/>
        <v>0</v>
      </c>
      <c r="CM24" s="314">
        <f t="shared" ca="1" si="9"/>
        <v>0</v>
      </c>
      <c r="CN24" s="314">
        <f t="shared" ca="1" si="9"/>
        <v>0</v>
      </c>
      <c r="CO24" s="314">
        <f t="shared" ca="1" si="9"/>
        <v>0</v>
      </c>
      <c r="CP24" s="314">
        <f t="shared" ca="1" si="9"/>
        <v>0</v>
      </c>
      <c r="CQ24" s="314">
        <f t="shared" ca="1" si="9"/>
        <v>0</v>
      </c>
      <c r="CR24" s="314">
        <f t="shared" ca="1" si="9"/>
        <v>0</v>
      </c>
      <c r="CS24" s="314">
        <f t="shared" ca="1" si="9"/>
        <v>0</v>
      </c>
      <c r="CT24" s="314">
        <f t="shared" ca="1" si="9"/>
        <v>0</v>
      </c>
      <c r="CU24" s="314">
        <f t="shared" ca="1" si="9"/>
        <v>0</v>
      </c>
      <c r="CV24" s="314">
        <f t="shared" ca="1" si="9"/>
        <v>0</v>
      </c>
      <c r="CW24" s="314">
        <f t="shared" ca="1" si="9"/>
        <v>0</v>
      </c>
      <c r="CX24" s="314">
        <f t="shared" ca="1" si="9"/>
        <v>0</v>
      </c>
      <c r="CY24" s="314">
        <f t="shared" ca="1" si="9"/>
        <v>0</v>
      </c>
      <c r="CZ24" s="314">
        <f t="shared" ca="1" si="9"/>
        <v>0</v>
      </c>
    </row>
    <row r="25" spans="1:105" ht="15" hidden="1" customHeight="1" outlineLevel="1" x14ac:dyDescent="0.3">
      <c r="A25" s="304"/>
      <c r="B25" s="243"/>
      <c r="C25" s="305"/>
      <c r="D25" s="306"/>
      <c r="E25" s="307" t="str">
        <f>_xlfn.IFNA(INDEX(Table_Def[[Asset category]:[Unit]],MATCH(Insert_Assets!B25,Table_Def[Asset category],0),2),"")</f>
        <v/>
      </c>
      <c r="F25" s="308"/>
      <c r="G25" s="279"/>
      <c r="H25" s="309">
        <f t="shared" si="6"/>
        <v>0</v>
      </c>
      <c r="I25" s="243"/>
      <c r="J25" s="310"/>
      <c r="K25" s="311"/>
      <c r="L25" s="312">
        <f t="shared" si="5"/>
        <v>1</v>
      </c>
      <c r="M25" s="313">
        <f t="shared" si="7"/>
        <v>0</v>
      </c>
      <c r="N25" s="301">
        <f>_xlfn.IFNA(IF(INDEX(Table_Def[],MATCH(B25,Table_Def[Asset category],0),3)=0,1,INDEX(Table_Def[],MATCH(B25,Table_Def[Asset category],0),3)),0)</f>
        <v>0</v>
      </c>
      <c r="R25" s="178"/>
      <c r="S25" s="178"/>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c r="BP25" s="302"/>
      <c r="BQ25" s="302"/>
      <c r="BR25" s="302"/>
      <c r="BS25" s="302"/>
      <c r="BT25" s="302"/>
      <c r="BU25" s="302"/>
      <c r="BV25" s="302"/>
      <c r="BW25" s="302"/>
      <c r="BX25" s="302"/>
      <c r="BY25" s="302"/>
      <c r="BZ25" s="302"/>
      <c r="CA25" s="302"/>
      <c r="CB25" s="189"/>
      <c r="CC25" s="303"/>
      <c r="CD25" s="303"/>
      <c r="CE25" s="53" t="s">
        <v>3</v>
      </c>
      <c r="CG25" s="315">
        <f t="shared" ref="CG25:CK25" si="10">IF($I22=CG$6,$H22*$L22,IF(CG23=$N22,$H22,
IF(CF25&gt;0,+CF25-CF26,0)))</f>
        <v>0</v>
      </c>
      <c r="CH25" s="315">
        <f t="shared" ca="1" si="10"/>
        <v>0</v>
      </c>
      <c r="CI25" s="315">
        <f t="shared" ca="1" si="10"/>
        <v>0</v>
      </c>
      <c r="CJ25" s="315">
        <f t="shared" ca="1" si="10"/>
        <v>0</v>
      </c>
      <c r="CK25" s="315">
        <f t="shared" ca="1" si="10"/>
        <v>0</v>
      </c>
      <c r="CL25" s="315">
        <f ca="1">IF($I22=CL$6,$H22*$L22,IF(CL23=$N22,$H22,
IF(CK25&gt;0,+CK25-CK26,0)))</f>
        <v>0</v>
      </c>
      <c r="CM25" s="315">
        <f t="shared" ref="CM25:CZ25" ca="1" si="11">IF($I22=CM$6,$H22*$L22,IF(CM23=$N22,$H22,
IF(CL25&gt;0,+CL25-CL26,0)))</f>
        <v>0</v>
      </c>
      <c r="CN25" s="315">
        <f t="shared" ca="1" si="11"/>
        <v>0</v>
      </c>
      <c r="CO25" s="315">
        <f t="shared" ca="1" si="11"/>
        <v>0</v>
      </c>
      <c r="CP25" s="315">
        <f t="shared" ca="1" si="11"/>
        <v>0</v>
      </c>
      <c r="CQ25" s="315">
        <f t="shared" ca="1" si="11"/>
        <v>0</v>
      </c>
      <c r="CR25" s="315">
        <f t="shared" ca="1" si="11"/>
        <v>0</v>
      </c>
      <c r="CS25" s="315">
        <f t="shared" ca="1" si="11"/>
        <v>0</v>
      </c>
      <c r="CT25" s="315">
        <f t="shared" ca="1" si="11"/>
        <v>0</v>
      </c>
      <c r="CU25" s="315">
        <f t="shared" ca="1" si="11"/>
        <v>0</v>
      </c>
      <c r="CV25" s="315">
        <f t="shared" ca="1" si="11"/>
        <v>0</v>
      </c>
      <c r="CW25" s="315">
        <f t="shared" ca="1" si="11"/>
        <v>0</v>
      </c>
      <c r="CX25" s="315">
        <f t="shared" ca="1" si="11"/>
        <v>0</v>
      </c>
      <c r="CY25" s="315">
        <f t="shared" ca="1" si="11"/>
        <v>0</v>
      </c>
      <c r="CZ25" s="315">
        <f t="shared" ca="1" si="11"/>
        <v>0</v>
      </c>
      <c r="DA25" s="315"/>
    </row>
    <row r="26" spans="1:105" ht="15" hidden="1" customHeight="1" outlineLevel="1" x14ac:dyDescent="0.3">
      <c r="A26" s="304"/>
      <c r="B26" s="243"/>
      <c r="C26" s="305"/>
      <c r="D26" s="306"/>
      <c r="E26" s="307" t="str">
        <f>_xlfn.IFNA(INDEX(Table_Def[[Asset category]:[Unit]],MATCH(Insert_Assets!B26,Table_Def[Asset category],0),2),"")</f>
        <v/>
      </c>
      <c r="F26" s="308"/>
      <c r="G26" s="279"/>
      <c r="H26" s="309">
        <f t="shared" si="6"/>
        <v>0</v>
      </c>
      <c r="I26" s="243"/>
      <c r="J26" s="310"/>
      <c r="K26" s="311"/>
      <c r="L26" s="312">
        <f t="shared" si="5"/>
        <v>1</v>
      </c>
      <c r="M26" s="313">
        <f t="shared" si="7"/>
        <v>0</v>
      </c>
      <c r="N26" s="301">
        <f>_xlfn.IFNA(IF(INDEX(Table_Def[],MATCH(B26,Table_Def[Asset category],0),3)=0,1,INDEX(Table_Def[],MATCH(B26,Table_Def[Asset category],0),3)),0)</f>
        <v>0</v>
      </c>
      <c r="R26" s="178"/>
      <c r="S26" s="178"/>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c r="BW26" s="302"/>
      <c r="BX26" s="302"/>
      <c r="BY26" s="302"/>
      <c r="BZ26" s="302"/>
      <c r="CA26" s="302"/>
      <c r="CB26" s="189"/>
      <c r="CC26" s="303"/>
      <c r="CD26" s="303"/>
      <c r="CE26" s="53" t="s">
        <v>38</v>
      </c>
      <c r="CF26" s="315"/>
      <c r="CG26" s="315">
        <f>IF(CG27&lt;1,0,CG28-CG27)</f>
        <v>0</v>
      </c>
      <c r="CH26" s="315">
        <f t="shared" ref="CH26:CZ26" ca="1" si="12">IF(CH27&lt;1,0,CH28-CH27)</f>
        <v>0</v>
      </c>
      <c r="CI26" s="315">
        <f t="shared" ca="1" si="12"/>
        <v>0</v>
      </c>
      <c r="CJ26" s="315">
        <f t="shared" ca="1" si="12"/>
        <v>0</v>
      </c>
      <c r="CK26" s="315">
        <f t="shared" ca="1" si="12"/>
        <v>0</v>
      </c>
      <c r="CL26" s="315">
        <f t="shared" ca="1" si="12"/>
        <v>0</v>
      </c>
      <c r="CM26" s="315">
        <f t="shared" ca="1" si="12"/>
        <v>0</v>
      </c>
      <c r="CN26" s="315">
        <f t="shared" ca="1" si="12"/>
        <v>0</v>
      </c>
      <c r="CO26" s="315">
        <f t="shared" ca="1" si="12"/>
        <v>0</v>
      </c>
      <c r="CP26" s="315">
        <f t="shared" ca="1" si="12"/>
        <v>0</v>
      </c>
      <c r="CQ26" s="315">
        <f t="shared" ca="1" si="12"/>
        <v>0</v>
      </c>
      <c r="CR26" s="315">
        <f t="shared" ca="1" si="12"/>
        <v>0</v>
      </c>
      <c r="CS26" s="315">
        <f t="shared" ca="1" si="12"/>
        <v>0</v>
      </c>
      <c r="CT26" s="315">
        <f t="shared" ca="1" si="12"/>
        <v>0</v>
      </c>
      <c r="CU26" s="315">
        <f t="shared" ca="1" si="12"/>
        <v>0</v>
      </c>
      <c r="CV26" s="315">
        <f t="shared" ca="1" si="12"/>
        <v>0</v>
      </c>
      <c r="CW26" s="315">
        <f t="shared" ca="1" si="12"/>
        <v>0</v>
      </c>
      <c r="CX26" s="315">
        <f t="shared" ca="1" si="12"/>
        <v>0</v>
      </c>
      <c r="CY26" s="315">
        <f t="shared" ca="1" si="12"/>
        <v>0</v>
      </c>
      <c r="CZ26" s="315">
        <f t="shared" ca="1" si="12"/>
        <v>0</v>
      </c>
    </row>
    <row r="27" spans="1:105" ht="15" hidden="1" customHeight="1" outlineLevel="1" x14ac:dyDescent="0.3">
      <c r="A27" s="304"/>
      <c r="B27" s="243"/>
      <c r="C27" s="305"/>
      <c r="D27" s="306"/>
      <c r="E27" s="307" t="str">
        <f>_xlfn.IFNA(INDEX(Table_Def[[Asset category]:[Unit]],MATCH(Insert_Assets!B27,Table_Def[Asset category],0),2),"")</f>
        <v/>
      </c>
      <c r="F27" s="308"/>
      <c r="G27" s="279"/>
      <c r="H27" s="309">
        <f t="shared" si="6"/>
        <v>0</v>
      </c>
      <c r="I27" s="243"/>
      <c r="J27" s="310"/>
      <c r="K27" s="311"/>
      <c r="L27" s="312">
        <f t="shared" si="5"/>
        <v>1</v>
      </c>
      <c r="M27" s="313">
        <f t="shared" si="7"/>
        <v>0</v>
      </c>
      <c r="N27" s="301">
        <f>_xlfn.IFNA(IF(INDEX(Table_Def[],MATCH(B27,Table_Def[Asset category],0),3)=0,1,INDEX(Table_Def[],MATCH(B27,Table_Def[Asset category],0),3)),0)</f>
        <v>0</v>
      </c>
      <c r="P27" s="178"/>
      <c r="Q27" s="178"/>
      <c r="R27" s="178"/>
      <c r="S27" s="178"/>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c r="BP27" s="302"/>
      <c r="BQ27" s="302"/>
      <c r="BR27" s="302"/>
      <c r="BS27" s="302"/>
      <c r="BT27" s="302"/>
      <c r="BU27" s="302"/>
      <c r="BV27" s="302"/>
      <c r="BW27" s="302"/>
      <c r="BX27" s="302"/>
      <c r="BY27" s="302"/>
      <c r="BZ27" s="302"/>
      <c r="CA27" s="302"/>
      <c r="CB27" s="189"/>
      <c r="CC27" s="303"/>
      <c r="CD27" s="303"/>
      <c r="CE27" s="53" t="s">
        <v>47</v>
      </c>
      <c r="CG27" s="315">
        <f>CG25*Insert_Finance!$C$17</f>
        <v>0</v>
      </c>
      <c r="CH27" s="315">
        <f ca="1">CH25*Insert_Finance!$C$17</f>
        <v>0</v>
      </c>
      <c r="CI27" s="315">
        <f ca="1">CI25*Insert_Finance!$C$17</f>
        <v>0</v>
      </c>
      <c r="CJ27" s="315">
        <f ca="1">CJ25*Insert_Finance!$C$17</f>
        <v>0</v>
      </c>
      <c r="CK27" s="315">
        <f ca="1">CK25*Insert_Finance!$C$17</f>
        <v>0</v>
      </c>
      <c r="CL27" s="315">
        <f ca="1">CL25*Insert_Finance!$C$17</f>
        <v>0</v>
      </c>
      <c r="CM27" s="315">
        <f ca="1">CM25*Insert_Finance!$C$17</f>
        <v>0</v>
      </c>
      <c r="CN27" s="315">
        <f ca="1">CN25*Insert_Finance!$C$17</f>
        <v>0</v>
      </c>
      <c r="CO27" s="315">
        <f ca="1">CO25*Insert_Finance!$C$17</f>
        <v>0</v>
      </c>
      <c r="CP27" s="315">
        <f ca="1">CP25*Insert_Finance!$C$17</f>
        <v>0</v>
      </c>
      <c r="CQ27" s="315">
        <f ca="1">CQ25*Insert_Finance!$C$17</f>
        <v>0</v>
      </c>
      <c r="CR27" s="315">
        <f ca="1">CR25*Insert_Finance!$C$17</f>
        <v>0</v>
      </c>
      <c r="CS27" s="315">
        <f ca="1">CS25*Insert_Finance!$C$17</f>
        <v>0</v>
      </c>
      <c r="CT27" s="315">
        <f ca="1">CT25*Insert_Finance!$C$17</f>
        <v>0</v>
      </c>
      <c r="CU27" s="315">
        <f ca="1">CU25*Insert_Finance!$C$17</f>
        <v>0</v>
      </c>
      <c r="CV27" s="315">
        <f ca="1">CV25*Insert_Finance!$C$17</f>
        <v>0</v>
      </c>
      <c r="CW27" s="315">
        <f ca="1">CW25*Insert_Finance!$C$17</f>
        <v>0</v>
      </c>
      <c r="CX27" s="315">
        <f ca="1">CX25*Insert_Finance!$C$17</f>
        <v>0</v>
      </c>
      <c r="CY27" s="315">
        <f ca="1">CY25*Insert_Finance!$C$17</f>
        <v>0</v>
      </c>
      <c r="CZ27" s="315">
        <f ca="1">CZ25*Insert_Finance!$C$17</f>
        <v>0</v>
      </c>
    </row>
    <row r="28" spans="1:105" ht="15" hidden="1" customHeight="1" outlineLevel="1" x14ac:dyDescent="0.3">
      <c r="A28" s="304"/>
      <c r="B28" s="243"/>
      <c r="C28" s="305"/>
      <c r="D28" s="306"/>
      <c r="E28" s="307" t="str">
        <f>_xlfn.IFNA(INDEX(Table_Def[[Asset category]:[Unit]],MATCH(Insert_Assets!B28,Table_Def[Asset category],0),2),"")</f>
        <v/>
      </c>
      <c r="F28" s="308"/>
      <c r="G28" s="279"/>
      <c r="H28" s="309">
        <f t="shared" si="6"/>
        <v>0</v>
      </c>
      <c r="I28" s="243"/>
      <c r="J28" s="310"/>
      <c r="K28" s="311"/>
      <c r="L28" s="312">
        <f t="shared" si="5"/>
        <v>1</v>
      </c>
      <c r="M28" s="313">
        <f t="shared" si="7"/>
        <v>0</v>
      </c>
      <c r="N28" s="301">
        <f>_xlfn.IFNA(IF(INDEX(Table_Def[],MATCH(B28,Table_Def[Asset category],0),3)=0,1,INDEX(Table_Def[],MATCH(B28,Table_Def[Asset category],0),3)),0)</f>
        <v>0</v>
      </c>
      <c r="P28" s="178"/>
      <c r="Q28" s="178"/>
      <c r="R28" s="178"/>
      <c r="S28" s="178"/>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c r="BP28" s="302"/>
      <c r="BQ28" s="302"/>
      <c r="BR28" s="302"/>
      <c r="BS28" s="302"/>
      <c r="BT28" s="302"/>
      <c r="BU28" s="302"/>
      <c r="BV28" s="302"/>
      <c r="BW28" s="302"/>
      <c r="BX28" s="302"/>
      <c r="BY28" s="302"/>
      <c r="BZ28" s="302"/>
      <c r="CA28" s="302"/>
      <c r="CB28" s="189"/>
      <c r="CC28" s="303"/>
      <c r="CD28" s="303"/>
      <c r="CE28" s="53" t="s">
        <v>48</v>
      </c>
      <c r="CF28" s="315"/>
      <c r="CG28" s="315">
        <f ca="1">IF(CG25=0,0,
IF(CG25&lt;1,0,
IF($N22-CG23&lt;&gt;$N22,-PMT(Insert_Finance!$C$17,$N22,OFFSET(CG25,,(CG23-$N22),1,1),0,0),
IF(CG23=0,0,CF28))))</f>
        <v>0</v>
      </c>
      <c r="CH28" s="315">
        <f ca="1">IF(CH25=0,0,
IF(CH25&lt;1,0,
IF($N22-CH23&lt;&gt;$N22,-PMT(Insert_Finance!$C$17,$N22,OFFSET(CH25,,(CH23-$N22),1,1),0,0),
IF(CH23=0,0,CG28))))</f>
        <v>0</v>
      </c>
      <c r="CI28" s="315">
        <f ca="1">IF(CI25=0,0,
IF(CI25&lt;1,0,
IF($N22-CI23&lt;&gt;$N22,-PMT(Insert_Finance!$C$17,$N22,OFFSET(CI25,,(CI23-$N22),1,1),0,0),
IF(CI23=0,0,CH28))))</f>
        <v>0</v>
      </c>
      <c r="CJ28" s="315">
        <f ca="1">IF(CJ25=0,0,
IF(CJ25&lt;1,0,
IF($N22-CJ23&lt;&gt;$N22,-PMT(Insert_Finance!$C$17,$N22,OFFSET(CJ25,,(CJ23-$N22),1,1),0,0),
IF(CJ23=0,0,CI28))))</f>
        <v>0</v>
      </c>
      <c r="CK28" s="315">
        <f ca="1">IF(CK25=0,0,
IF(CK25&lt;1,0,
IF($N22-CK23&lt;&gt;$N22,-PMT(Insert_Finance!$C$17,$N22,OFFSET(CK25,,(CK23-$N22),1,1),0,0),
IF(CK23=0,0,CJ28))))</f>
        <v>0</v>
      </c>
      <c r="CL28" s="315">
        <f ca="1">IF(CL25=0,0,
IF(CL25&lt;1,0,
IF($N22-CL23&lt;&gt;$N22,-PMT(Insert_Finance!$C$17,$N22,OFFSET(CL25,,(CL23-$N22),1,1),0,0),
IF(CL23=0,0,CK28))))</f>
        <v>0</v>
      </c>
      <c r="CM28" s="315">
        <f ca="1">IF(CM25=0,0,
IF(CM25&lt;1,0,
IF($N22-CM23&lt;&gt;$N22,-PMT(Insert_Finance!$C$17,$N22,OFFSET(CM25,,(CM23-$N22),1,1),0,0),
IF(CM23=0,0,CL28))))</f>
        <v>0</v>
      </c>
      <c r="CN28" s="315">
        <f ca="1">IF(CN25=0,0,
IF(CN25&lt;1,0,
IF($N22-CN23&lt;&gt;$N22,-PMT(Insert_Finance!$C$17,$N22,OFFSET(CN25,,(CN23-$N22),1,1),0,0),
IF(CN23=0,0,CM28))))</f>
        <v>0</v>
      </c>
      <c r="CO28" s="315">
        <f ca="1">IF(CO25=0,0,
IF(CO25&lt;1,0,
IF($N22-CO23&lt;&gt;$N22,-PMT(Insert_Finance!$C$17,$N22,OFFSET(CO25,,(CO23-$N22),1,1),0,0),
IF(CO23=0,0,CN28))))</f>
        <v>0</v>
      </c>
      <c r="CP28" s="315">
        <f ca="1">IF(CP25=0,0,
IF(CP25&lt;1,0,
IF($N22-CP23&lt;&gt;$N22,-PMT(Insert_Finance!$C$17,$N22,OFFSET(CP25,,(CP23-$N22),1,1),0,0),
IF(CP23=0,0,CO28))))</f>
        <v>0</v>
      </c>
      <c r="CQ28" s="315">
        <f ca="1">IF(CQ25=0,0,
IF(CQ25&lt;1,0,
IF($N22-CQ23&lt;&gt;$N22,-PMT(Insert_Finance!$C$17,$N22,OFFSET(CQ25,,(CQ23-$N22),1,1),0,0),
IF(CQ23=0,0,CP28))))</f>
        <v>0</v>
      </c>
      <c r="CR28" s="315">
        <f ca="1">IF(CR25=0,0,
IF(CR25&lt;1,0,
IF($N22-CR23&lt;&gt;$N22,-PMT(Insert_Finance!$C$17,$N22,OFFSET(CR25,,(CR23-$N22),1,1),0,0),
IF(CR23=0,0,CQ28))))</f>
        <v>0</v>
      </c>
      <c r="CS28" s="315">
        <f ca="1">IF(CS25=0,0,
IF(CS25&lt;1,0,
IF($N22-CS23&lt;&gt;$N22,-PMT(Insert_Finance!$C$17,$N22,OFFSET(CS25,,(CS23-$N22),1,1),0,0),
IF(CS23=0,0,CR28))))</f>
        <v>0</v>
      </c>
      <c r="CT28" s="315">
        <f ca="1">IF(CT25=0,0,
IF(CT25&lt;1,0,
IF($N22-CT23&lt;&gt;$N22,-PMT(Insert_Finance!$C$17,$N22,OFFSET(CT25,,(CT23-$N22),1,1),0,0),
IF(CT23=0,0,CS28))))</f>
        <v>0</v>
      </c>
      <c r="CU28" s="315">
        <f ca="1">IF(CU25=0,0,
IF(CU25&lt;1,0,
IF($N22-CU23&lt;&gt;$N22,-PMT(Insert_Finance!$C$17,$N22,OFFSET(CU25,,(CU23-$N22),1,1),0,0),
IF(CU23=0,0,CT28))))</f>
        <v>0</v>
      </c>
      <c r="CV28" s="315">
        <f ca="1">IF(CV25=0,0,
IF(CV25&lt;1,0,
IF($N22-CV23&lt;&gt;$N22,-PMT(Insert_Finance!$C$17,$N22,OFFSET(CV25,,(CV23-$N22),1,1),0,0),
IF(CV23=0,0,CU28))))</f>
        <v>0</v>
      </c>
      <c r="CW28" s="315">
        <f ca="1">IF(CW25=0,0,
IF(CW25&lt;1,0,
IF($N22-CW23&lt;&gt;$N22,-PMT(Insert_Finance!$C$17,$N22,OFFSET(CW25,,(CW23-$N22),1,1),0,0),
IF(CW23=0,0,CV28))))</f>
        <v>0</v>
      </c>
      <c r="CX28" s="315">
        <f ca="1">IF(CX25=0,0,
IF(CX25&lt;1,0,
IF($N22-CX23&lt;&gt;$N22,-PMT(Insert_Finance!$C$17,$N22,OFFSET(CX25,,(CX23-$N22),1,1),0,0),
IF(CX23=0,0,CW28))))</f>
        <v>0</v>
      </c>
      <c r="CY28" s="315">
        <f ca="1">IF(CY25=0,0,
IF(CY25&lt;1,0,
IF($N22-CY23&lt;&gt;$N22,-PMT(Insert_Finance!$C$17,$N22,OFFSET(CY25,,(CY23-$N22),1,1),0,0),
IF(CY23=0,0,CX28))))</f>
        <v>0</v>
      </c>
      <c r="CZ28" s="315">
        <f ca="1">IF(CZ25=0,0,
IF(CZ25&lt;1,0,
IF($N22-CZ23&lt;&gt;$N22,-PMT(Insert_Finance!$C$17,$N22,OFFSET(CZ25,,(CZ23-$N22),1,1),0,0),
IF(CZ23=0,0,CY28))))</f>
        <v>0</v>
      </c>
    </row>
    <row r="29" spans="1:105" ht="30" customHeight="1" collapsed="1" x14ac:dyDescent="0.3">
      <c r="A29" s="304"/>
      <c r="B29" s="650"/>
      <c r="C29" s="657"/>
      <c r="D29" s="658"/>
      <c r="E29" s="307" t="str">
        <f>_xlfn.IFNA(INDEX(Table_Def[[Asset category]:[Unit]],MATCH(Insert_Assets!B29,Table_Def[Asset category],0),2),"")</f>
        <v/>
      </c>
      <c r="F29" s="663"/>
      <c r="G29" s="664"/>
      <c r="H29" s="309">
        <f t="shared" si="6"/>
        <v>0</v>
      </c>
      <c r="I29" s="669"/>
      <c r="J29" s="670"/>
      <c r="K29" s="311">
        <f>SUMIF($J$22:$J$384,J29,$H$22:$H$384)</f>
        <v>0</v>
      </c>
      <c r="L29" s="312">
        <f t="shared" si="5"/>
        <v>1</v>
      </c>
      <c r="M29" s="313">
        <f t="shared" si="7"/>
        <v>0</v>
      </c>
      <c r="N29" s="316">
        <f>_xlfn.IFNA(IF(INDEX(Table_Def[],MATCH(B29,Table_Def[Asset category],0),3)=0,20,INDEX(Table_Def[],MATCH(B29,Table_Def[Asset category],0),3)),0)</f>
        <v>0</v>
      </c>
      <c r="P29" s="178"/>
      <c r="Q29" s="178"/>
      <c r="R29" s="178"/>
      <c r="S29" s="178"/>
      <c r="T29" s="302">
        <f t="shared" ref="T29:T86" si="13">SUMIF($CG$6:$CZ$6,T$17,$CG33:$CZ33)</f>
        <v>0</v>
      </c>
      <c r="U29" s="302">
        <f>SUMIF($CG$6:$CZ$6,T$17,$CG32:$CZ32)</f>
        <v>0</v>
      </c>
      <c r="V29" s="302">
        <f>SUMIF($CG$6:$CZ$6,T$17,$CG34:$CZ34)</f>
        <v>0</v>
      </c>
      <c r="W29" s="302">
        <f t="shared" ref="W29:W86" si="14">SUMIF($CG$6:$CZ$6,W$17,$CG33:$CZ33)</f>
        <v>0</v>
      </c>
      <c r="X29" s="302">
        <f>SUMIF($CG$6:$CZ$6,W$17,$CG32:$CZ32)</f>
        <v>0</v>
      </c>
      <c r="Y29" s="302">
        <f>SUMIF($CG$6:$CZ$6,W$17,$CG34:$CZ34)</f>
        <v>0</v>
      </c>
      <c r="Z29" s="302">
        <f t="shared" ref="Z29:Z86" si="15">SUMIF($CG$6:$CZ$6,Z$17,$CG33:$CZ33)</f>
        <v>0</v>
      </c>
      <c r="AA29" s="302">
        <f>SUMIF($CG$6:$CZ$6,Z$17,$CG32:$CZ32)</f>
        <v>0</v>
      </c>
      <c r="AB29" s="302">
        <f>SUMIF($CG$6:$CZ$6,Z$17,$CG34:$CZ34)</f>
        <v>0</v>
      </c>
      <c r="AC29" s="302">
        <f t="shared" ref="AC29:AC86" si="16">SUMIF($CG$6:$CZ$6,AC$17,$CG33:$CZ33)</f>
        <v>0</v>
      </c>
      <c r="AD29" s="302">
        <f>SUMIF($CG$6:$CZ$6,AC$17,$CG32:$CZ32)</f>
        <v>0</v>
      </c>
      <c r="AE29" s="302">
        <f>SUMIF($CG$6:$CZ$6,AC$17,$CG34:$CZ34)</f>
        <v>0</v>
      </c>
      <c r="AF29" s="302">
        <f t="shared" ref="AF29:AF86" si="17">SUMIF($CG$6:$CZ$6,AF$17,$CG33:$CZ33)</f>
        <v>0</v>
      </c>
      <c r="AG29" s="302">
        <f>SUMIF($CG$6:$CZ$6,AF$17,$CG32:$CZ32)</f>
        <v>0</v>
      </c>
      <c r="AH29" s="302">
        <f>SUMIF($CG$6:$CZ$6,AF$17,$CG34:$CZ34)</f>
        <v>0</v>
      </c>
      <c r="AI29" s="302">
        <f t="shared" ref="AI29:AI86" si="18">SUMIF($CG$6:$CZ$6,AI$17,$CG33:$CZ33)</f>
        <v>0</v>
      </c>
      <c r="AJ29" s="302">
        <f>SUMIF($CG$6:$CZ$6,AI$17,$CG32:$CZ32)</f>
        <v>0</v>
      </c>
      <c r="AK29" s="302">
        <f>SUMIF($CG$6:$CZ$6,AI$17,$CG34:$CZ34)</f>
        <v>0</v>
      </c>
      <c r="AL29" s="302">
        <f t="shared" ref="AL29:AL86" si="19">SUMIF($CG$6:$CZ$6,AL$17,$CG33:$CZ33)</f>
        <v>0</v>
      </c>
      <c r="AM29" s="302">
        <f>SUMIF($CG$6:$CZ$6,AL$17,$CG32:$CZ32)</f>
        <v>0</v>
      </c>
      <c r="AN29" s="302">
        <f>SUMIF($CG$6:$CZ$6,AL$17,$CG34:$CZ34)</f>
        <v>0</v>
      </c>
      <c r="AO29" s="302">
        <f t="shared" ref="AO29:AO86" si="20">SUMIF($CG$6:$CZ$6,AO$17,$CG33:$CZ33)</f>
        <v>0</v>
      </c>
      <c r="AP29" s="302">
        <f>SUMIF($CG$6:$CZ$6,AO$17,$CG32:$CZ32)</f>
        <v>0</v>
      </c>
      <c r="AQ29" s="302">
        <f>SUMIF($CG$6:$CZ$6,AO$17,$CG34:$CZ34)</f>
        <v>0</v>
      </c>
      <c r="AR29" s="302">
        <f t="shared" ref="AR29:AR86" si="21">SUMIF($CG$6:$CZ$6,AR$17,$CG33:$CZ33)</f>
        <v>0</v>
      </c>
      <c r="AS29" s="302">
        <f>SUMIF($CG$6:$CZ$6,AR$17,$CG32:$CZ32)</f>
        <v>0</v>
      </c>
      <c r="AT29" s="302">
        <f>SUMIF($CG$6:$CZ$6,AR$17,$CG34:$CZ34)</f>
        <v>0</v>
      </c>
      <c r="AU29" s="302">
        <f t="shared" ref="AU29:AU86" si="22">SUMIF($CG$6:$CZ$6,AU$17,$CG33:$CZ33)</f>
        <v>0</v>
      </c>
      <c r="AV29" s="302">
        <f>SUMIF($CG$6:$CZ$6,AU$17,$CG32:$CZ32)</f>
        <v>0</v>
      </c>
      <c r="AW29" s="302">
        <f>SUMIF($CG$6:$CZ$6,AU$17,$CG34:$CZ34)</f>
        <v>0</v>
      </c>
      <c r="AX29" s="302">
        <f t="shared" ref="AX29:AX86" si="23">SUMIF($CG$6:$CZ$6,AX$17,$CG33:$CZ33)</f>
        <v>0</v>
      </c>
      <c r="AY29" s="302">
        <f>SUMIF($CG$6:$CZ$6,AX$17,$CG32:$CZ32)</f>
        <v>0</v>
      </c>
      <c r="AZ29" s="302">
        <f>SUMIF($CG$6:$CZ$6,AX$17,$CG34:$CZ34)</f>
        <v>0</v>
      </c>
      <c r="BA29" s="302">
        <f t="shared" ref="BA29:BA86" si="24">SUMIF($CG$6:$CZ$6,BA$17,$CG33:$CZ33)</f>
        <v>0</v>
      </c>
      <c r="BB29" s="302">
        <f>SUMIF($CG$6:$CZ$6,BA$17,$CG32:$CZ32)</f>
        <v>0</v>
      </c>
      <c r="BC29" s="302">
        <f>SUMIF($CG$6:$CZ$6,BA$17,$CG34:$CZ34)</f>
        <v>0</v>
      </c>
      <c r="BD29" s="302">
        <f t="shared" ref="BD29:BD86" si="25">SUMIF($CG$6:$CZ$6,BD$17,$CG33:$CZ33)</f>
        <v>0</v>
      </c>
      <c r="BE29" s="302">
        <f>SUMIF($CG$6:$CZ$6,BD$17,$CG32:$CZ32)</f>
        <v>0</v>
      </c>
      <c r="BF29" s="302">
        <f>SUMIF($CG$6:$CZ$6,BD$17,$CG34:$CZ34)</f>
        <v>0</v>
      </c>
      <c r="BG29" s="302">
        <f t="shared" ref="BG29:BG86" si="26">SUMIF($CG$6:$CZ$6,BG$17,$CG33:$CZ33)</f>
        <v>0</v>
      </c>
      <c r="BH29" s="302">
        <f>SUMIF($CG$6:$CZ$6,BG$17,$CG32:$CZ32)</f>
        <v>0</v>
      </c>
      <c r="BI29" s="302">
        <f>SUMIF($CG$6:$CZ$6,BG$17,$CG34:$CZ34)</f>
        <v>0</v>
      </c>
      <c r="BJ29" s="302">
        <f t="shared" ref="BJ29:BJ86" si="27">SUMIF($CG$6:$CZ$6,BJ$17,$CG33:$CZ33)</f>
        <v>0</v>
      </c>
      <c r="BK29" s="302">
        <f>SUMIF($CG$6:$CZ$6,BJ$17,$CG32:$CZ32)</f>
        <v>0</v>
      </c>
      <c r="BL29" s="302">
        <f>SUMIF($CG$6:$CZ$6,BJ$17,$CG34:$CZ34)</f>
        <v>0</v>
      </c>
      <c r="BM29" s="302">
        <f t="shared" ref="BM29:BM86" si="28">SUMIF($CG$6:$CZ$6,BM$17,$CG33:$CZ33)</f>
        <v>0</v>
      </c>
      <c r="BN29" s="302">
        <f>SUMIF($CG$6:$CZ$6,BM$17,$CG32:$CZ32)</f>
        <v>0</v>
      </c>
      <c r="BO29" s="302">
        <f>SUMIF($CG$6:$CZ$6,BM$17,$CG34:$CZ34)</f>
        <v>0</v>
      </c>
      <c r="BP29" s="302">
        <f t="shared" ref="BP29:BP86" si="29">SUMIF($CG$6:$CZ$6,BP$17,$CG33:$CZ33)</f>
        <v>0</v>
      </c>
      <c r="BQ29" s="302">
        <f>SUMIF($CG$6:$CZ$6,BP$17,$CG32:$CZ32)</f>
        <v>0</v>
      </c>
      <c r="BR29" s="302">
        <f>SUMIF($CG$6:$CZ$6,BP$17,$CG34:$CZ34)</f>
        <v>0</v>
      </c>
      <c r="BS29" s="302">
        <f t="shared" ref="BS29:BS86" si="30">SUMIF($CG$6:$CZ$6,BS$17,$CG33:$CZ33)</f>
        <v>0</v>
      </c>
      <c r="BT29" s="302">
        <f>SUMIF($CG$6:$CZ$6,BS$17,$CG32:$CZ32)</f>
        <v>0</v>
      </c>
      <c r="BU29" s="302">
        <f>SUMIF($CG$6:$CZ$6,BS$17,$CG34:$CZ34)</f>
        <v>0</v>
      </c>
      <c r="BV29" s="302">
        <f t="shared" ref="BV29:BV86" si="31">SUMIF($CG$6:$CZ$6,BV$17,$CG33:$CZ33)</f>
        <v>0</v>
      </c>
      <c r="BW29" s="302">
        <f>SUMIF($CG$6:$CZ$6,BV$17,$CG32:$CZ32)</f>
        <v>0</v>
      </c>
      <c r="BX29" s="302">
        <f>SUMIF($CG$6:$CZ$6,BV$17,$CG34:$CZ34)</f>
        <v>0</v>
      </c>
      <c r="BY29" s="302">
        <f t="shared" ref="BY29:BY86" si="32">SUMIF($CG$6:$CZ$6,BY$17,$CG33:$CZ33)</f>
        <v>0</v>
      </c>
      <c r="BZ29" s="302">
        <f>SUMIF($CG$6:$CZ$6,BY$17,$CG32:$CZ32)</f>
        <v>0</v>
      </c>
      <c r="CA29" s="302">
        <f>SUMIF($CG$6:$CZ$6,BY$17,$CG34:$CZ34)</f>
        <v>0</v>
      </c>
      <c r="CB29" s="189"/>
      <c r="CC29" s="303"/>
      <c r="CD29" s="303"/>
      <c r="CF29" s="293"/>
      <c r="CG29" s="315"/>
    </row>
    <row r="30" spans="1:105" ht="15" hidden="1" customHeight="1" outlineLevel="1" x14ac:dyDescent="0.3">
      <c r="A30" s="304"/>
      <c r="B30" s="243"/>
      <c r="C30" s="305"/>
      <c r="D30" s="306"/>
      <c r="E30" s="307" t="str">
        <f>_xlfn.IFNA(INDEX(Table_Def[[Asset category]:[Unit]],MATCH(Insert_Assets!B30,Table_Def[Asset category],0),2),"")</f>
        <v/>
      </c>
      <c r="F30" s="308"/>
      <c r="G30" s="279"/>
      <c r="H30" s="309">
        <f t="shared" si="6"/>
        <v>0</v>
      </c>
      <c r="I30" s="243"/>
      <c r="J30" s="310"/>
      <c r="K30" s="311">
        <f>SUMIF($J$22:$J$384,J30,$H$22:$H$384)</f>
        <v>0</v>
      </c>
      <c r="L30" s="312">
        <f t="shared" si="5"/>
        <v>1</v>
      </c>
      <c r="M30" s="313">
        <f t="shared" si="7"/>
        <v>0</v>
      </c>
      <c r="N30" s="316">
        <f>_xlfn.IFNA(IF(INDEX(Table_Def[],MATCH(B30,Table_Def[Asset category],0),3)=0,1,INDEX(Table_Def[],MATCH(B30,Table_Def[Asset category],0),3)),0)</f>
        <v>0</v>
      </c>
      <c r="P30" s="178"/>
      <c r="Q30" s="178"/>
      <c r="R30" s="178"/>
      <c r="S30" s="178"/>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c r="BP30" s="302"/>
      <c r="BQ30" s="302"/>
      <c r="BR30" s="302"/>
      <c r="BS30" s="302"/>
      <c r="BT30" s="302"/>
      <c r="BU30" s="302"/>
      <c r="BV30" s="302"/>
      <c r="BW30" s="302"/>
      <c r="BX30" s="302"/>
      <c r="BY30" s="302"/>
      <c r="BZ30" s="302"/>
      <c r="CA30" s="302"/>
      <c r="CB30" s="189"/>
      <c r="CC30" s="303"/>
      <c r="CD30" s="303"/>
      <c r="CE30" s="53" t="s">
        <v>49</v>
      </c>
      <c r="CF30" s="293"/>
      <c r="CG30" s="314">
        <f>IF($I29=CG$6,$N29,
IF(CF29&gt;0,CF29-1,0))</f>
        <v>0</v>
      </c>
      <c r="CH30" s="314">
        <f ca="1">IF(OR($I29=CH$6,CG31=$N29),$N29,
IF(CG30&gt;0,CG30-1,0))</f>
        <v>0</v>
      </c>
      <c r="CI30" s="314">
        <f t="shared" ref="CI30" ca="1" si="33">IF(OR($I29=CI$6,CH31=$N29),$N29,
IF(CH30&gt;0,CH30-1,0))</f>
        <v>0</v>
      </c>
      <c r="CJ30" s="314">
        <f t="shared" ref="CJ30" ca="1" si="34">IF(OR($I29=CJ$6,CI31=$N29),$N29,
IF(CI30&gt;0,CI30-1,0))</f>
        <v>0</v>
      </c>
      <c r="CK30" s="314">
        <f t="shared" ref="CK30" ca="1" si="35">IF(OR($I29=CK$6,CJ31=$N29),$N29,
IF(CJ30&gt;0,CJ30-1,0))</f>
        <v>0</v>
      </c>
      <c r="CL30" s="314">
        <f t="shared" ref="CL30" ca="1" si="36">IF(OR($I29=CL$6,CK31=$N29),$N29,
IF(CK30&gt;0,CK30-1,0))</f>
        <v>0</v>
      </c>
      <c r="CM30" s="314">
        <f t="shared" ref="CM30" ca="1" si="37">IF(OR($I29=CM$6,CL31=$N29),$N29,
IF(CL30&gt;0,CL30-1,0))</f>
        <v>0</v>
      </c>
      <c r="CN30" s="314">
        <f t="shared" ref="CN30" ca="1" si="38">IF(OR($I29=CN$6,CM31=$N29),$N29,
IF(CM30&gt;0,CM30-1,0))</f>
        <v>0</v>
      </c>
      <c r="CO30" s="314">
        <f t="shared" ref="CO30" ca="1" si="39">IF(OR($I29=CO$6,CN31=$N29),$N29,
IF(CN30&gt;0,CN30-1,0))</f>
        <v>0</v>
      </c>
      <c r="CP30" s="314">
        <f t="shared" ref="CP30" ca="1" si="40">IF(OR($I29=CP$6,CO31=$N29),$N29,
IF(CO30&gt;0,CO30-1,0))</f>
        <v>0</v>
      </c>
      <c r="CQ30" s="314">
        <f t="shared" ref="CQ30" ca="1" si="41">IF(OR($I29=CQ$6,CP31=$N29),$N29,
IF(CP30&gt;0,CP30-1,0))</f>
        <v>0</v>
      </c>
      <c r="CR30" s="314">
        <f t="shared" ref="CR30" ca="1" si="42">IF(OR($I29=CR$6,CQ31=$N29),$N29,
IF(CQ30&gt;0,CQ30-1,0))</f>
        <v>0</v>
      </c>
      <c r="CS30" s="314">
        <f t="shared" ref="CS30" ca="1" si="43">IF(OR($I29=CS$6,CR31=$N29),$N29,
IF(CR30&gt;0,CR30-1,0))</f>
        <v>0</v>
      </c>
      <c r="CT30" s="314">
        <f t="shared" ref="CT30" ca="1" si="44">IF(OR($I29=CT$6,CS31=$N29),$N29,
IF(CS30&gt;0,CS30-1,0))</f>
        <v>0</v>
      </c>
      <c r="CU30" s="314">
        <f t="shared" ref="CU30" ca="1" si="45">IF(OR($I29=CU$6,CT31=$N29),$N29,
IF(CT30&gt;0,CT30-1,0))</f>
        <v>0</v>
      </c>
      <c r="CV30" s="314">
        <f t="shared" ref="CV30" ca="1" si="46">IF(OR($I29=CV$6,CU31=$N29),$N29,
IF(CU30&gt;0,CU30-1,0))</f>
        <v>0</v>
      </c>
      <c r="CW30" s="314">
        <f t="shared" ref="CW30" ca="1" si="47">IF(OR($I29=CW$6,CV31=$N29),$N29,
IF(CV30&gt;0,CV30-1,0))</f>
        <v>0</v>
      </c>
      <c r="CX30" s="314">
        <f t="shared" ref="CX30" ca="1" si="48">IF(OR($I29=CX$6,CW31=$N29),$N29,
IF(CW30&gt;0,CW30-1,0))</f>
        <v>0</v>
      </c>
      <c r="CY30" s="314">
        <f t="shared" ref="CY30" ca="1" si="49">IF(OR($I29=CY$6,CX31=$N29),$N29,
IF(CX30&gt;0,CX30-1,0))</f>
        <v>0</v>
      </c>
      <c r="CZ30" s="314">
        <f t="shared" ref="CZ30" ca="1" si="50">IF(OR($I29=CZ$6,CY31=$N29),$N29,
IF(CY30&gt;0,CY30-1,0))</f>
        <v>0</v>
      </c>
    </row>
    <row r="31" spans="1:105" ht="15" hidden="1" customHeight="1" outlineLevel="1" x14ac:dyDescent="0.3">
      <c r="A31" s="304"/>
      <c r="B31" s="243"/>
      <c r="C31" s="305"/>
      <c r="D31" s="306"/>
      <c r="E31" s="307" t="str">
        <f>_xlfn.IFNA(INDEX(Table_Def[[Asset category]:[Unit]],MATCH(Insert_Assets!B31,Table_Def[Asset category],0),2),"")</f>
        <v/>
      </c>
      <c r="F31" s="308"/>
      <c r="G31" s="279"/>
      <c r="H31" s="309">
        <f t="shared" si="6"/>
        <v>0</v>
      </c>
      <c r="I31" s="243"/>
      <c r="J31" s="310"/>
      <c r="K31" s="311"/>
      <c r="L31" s="312">
        <f t="shared" si="5"/>
        <v>1</v>
      </c>
      <c r="M31" s="313">
        <f t="shared" si="7"/>
        <v>0</v>
      </c>
      <c r="N31" s="316">
        <f>_xlfn.IFNA(IF(INDEX(Table_Def[],MATCH(B31,Table_Def[Asset category],0),3)=0,1,INDEX(Table_Def[],MATCH(B31,Table_Def[Asset category],0),3)),0)</f>
        <v>0</v>
      </c>
      <c r="P31" s="178"/>
      <c r="Q31" s="178"/>
      <c r="R31" s="178"/>
      <c r="S31" s="178"/>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c r="BP31" s="302"/>
      <c r="BQ31" s="302"/>
      <c r="BR31" s="302"/>
      <c r="BS31" s="302"/>
      <c r="BT31" s="302"/>
      <c r="BU31" s="302"/>
      <c r="BV31" s="302"/>
      <c r="BW31" s="302"/>
      <c r="BX31" s="302"/>
      <c r="BY31" s="302"/>
      <c r="BZ31" s="302"/>
      <c r="CA31" s="302"/>
      <c r="CB31" s="189"/>
      <c r="CC31" s="303"/>
      <c r="CD31" s="303"/>
      <c r="CE31" s="53" t="s">
        <v>116</v>
      </c>
      <c r="CF31" s="293"/>
      <c r="CG31" s="314">
        <f t="shared" ref="CG31" ca="1" si="51">IF(AND(CG30=$N29,CG30&gt;0),1,IF(CG30=0,0,OFFSET(CG30,,(CG30-$N29),1,1)-CG30+1))</f>
        <v>0</v>
      </c>
      <c r="CH31" s="314">
        <f ca="1">IF(AND(CH30=$N29,CH30&gt;0),1,IF(CH30=0,0,OFFSET(CH30,,(CH30-$N29),1,1)-CH30+1))</f>
        <v>0</v>
      </c>
      <c r="CI31" s="314">
        <f t="shared" ref="CI31:CZ31" ca="1" si="52">IF(AND(CI30=$N29,CI30&gt;0),1,IF(CI30=0,0,OFFSET(CI30,,(CI30-$N29),1,1)-CI30+1))</f>
        <v>0</v>
      </c>
      <c r="CJ31" s="314">
        <f t="shared" ca="1" si="52"/>
        <v>0</v>
      </c>
      <c r="CK31" s="314">
        <f t="shared" ca="1" si="52"/>
        <v>0</v>
      </c>
      <c r="CL31" s="314">
        <f t="shared" ca="1" si="52"/>
        <v>0</v>
      </c>
      <c r="CM31" s="314">
        <f t="shared" ca="1" si="52"/>
        <v>0</v>
      </c>
      <c r="CN31" s="314">
        <f t="shared" ca="1" si="52"/>
        <v>0</v>
      </c>
      <c r="CO31" s="314">
        <f t="shared" ca="1" si="52"/>
        <v>0</v>
      </c>
      <c r="CP31" s="314">
        <f t="shared" ca="1" si="52"/>
        <v>0</v>
      </c>
      <c r="CQ31" s="314">
        <f t="shared" ca="1" si="52"/>
        <v>0</v>
      </c>
      <c r="CR31" s="314">
        <f t="shared" ca="1" si="52"/>
        <v>0</v>
      </c>
      <c r="CS31" s="314">
        <f t="shared" ca="1" si="52"/>
        <v>0</v>
      </c>
      <c r="CT31" s="314">
        <f t="shared" ca="1" si="52"/>
        <v>0</v>
      </c>
      <c r="CU31" s="314">
        <f t="shared" ca="1" si="52"/>
        <v>0</v>
      </c>
      <c r="CV31" s="314">
        <f t="shared" ca="1" si="52"/>
        <v>0</v>
      </c>
      <c r="CW31" s="314">
        <f t="shared" ca="1" si="52"/>
        <v>0</v>
      </c>
      <c r="CX31" s="314">
        <f t="shared" ca="1" si="52"/>
        <v>0</v>
      </c>
      <c r="CY31" s="314">
        <f t="shared" ca="1" si="52"/>
        <v>0</v>
      </c>
      <c r="CZ31" s="314">
        <f t="shared" ca="1" si="52"/>
        <v>0</v>
      </c>
    </row>
    <row r="32" spans="1:105" ht="15" hidden="1" customHeight="1" outlineLevel="1" x14ac:dyDescent="0.3">
      <c r="A32" s="304"/>
      <c r="B32" s="243"/>
      <c r="C32" s="305"/>
      <c r="D32" s="306"/>
      <c r="E32" s="307" t="str">
        <f>_xlfn.IFNA(INDEX(Table_Def[[Asset category]:[Unit]],MATCH(Insert_Assets!B32,Table_Def[Asset category],0),2),"")</f>
        <v/>
      </c>
      <c r="F32" s="308"/>
      <c r="G32" s="279"/>
      <c r="H32" s="309">
        <f t="shared" si="6"/>
        <v>0</v>
      </c>
      <c r="I32" s="243"/>
      <c r="J32" s="310"/>
      <c r="K32" s="311">
        <f t="shared" ref="K32:K37" si="53">SUMIF($J$22:$J$384,J32,$H$22:$H$384)</f>
        <v>0</v>
      </c>
      <c r="L32" s="312">
        <f t="shared" si="5"/>
        <v>1</v>
      </c>
      <c r="M32" s="313">
        <f t="shared" si="7"/>
        <v>0</v>
      </c>
      <c r="N32" s="316">
        <f>_xlfn.IFNA(IF(INDEX(Table_Def[],MATCH(B32,Table_Def[Asset category],0),3)=0,1,INDEX(Table_Def[],MATCH(B32,Table_Def[Asset category],0),3)),0)</f>
        <v>0</v>
      </c>
      <c r="P32" s="178"/>
      <c r="Q32" s="178"/>
      <c r="R32" s="178"/>
      <c r="S32" s="178"/>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c r="BP32" s="302"/>
      <c r="BQ32" s="302"/>
      <c r="BR32" s="302"/>
      <c r="BS32" s="302"/>
      <c r="BT32" s="302"/>
      <c r="BU32" s="302"/>
      <c r="BV32" s="302"/>
      <c r="BW32" s="302"/>
      <c r="BX32" s="302"/>
      <c r="BY32" s="302"/>
      <c r="BZ32" s="302"/>
      <c r="CA32" s="302"/>
      <c r="CB32" s="189"/>
      <c r="CC32" s="303"/>
      <c r="CD32" s="303"/>
      <c r="CE32" s="53" t="s">
        <v>3</v>
      </c>
      <c r="CG32" s="315">
        <f t="shared" ref="CG32:CK32" si="54">IF($I29=CG$6,$H29*$L29,IF(CG30=$N29,$H29,
IF(CF32&gt;0,+CF32-CF33,0)))</f>
        <v>0</v>
      </c>
      <c r="CH32" s="315">
        <f t="shared" ca="1" si="54"/>
        <v>0</v>
      </c>
      <c r="CI32" s="315">
        <f t="shared" ca="1" si="54"/>
        <v>0</v>
      </c>
      <c r="CJ32" s="315">
        <f t="shared" ca="1" si="54"/>
        <v>0</v>
      </c>
      <c r="CK32" s="315">
        <f t="shared" ca="1" si="54"/>
        <v>0</v>
      </c>
      <c r="CL32" s="315">
        <f ca="1">IF($I29=CL$6,$H29*$L29,IF(CL30=$N29,$H29,
IF(CK32&gt;0,+CK32-CK33,0)))</f>
        <v>0</v>
      </c>
      <c r="CM32" s="315">
        <f t="shared" ref="CM32:CZ32" ca="1" si="55">IF($I29=CM$6,$H29*$L29,IF(CM30=$N29,$H29,
IF(CL32&gt;0,+CL32-CL33,0)))</f>
        <v>0</v>
      </c>
      <c r="CN32" s="315">
        <f t="shared" ca="1" si="55"/>
        <v>0</v>
      </c>
      <c r="CO32" s="315">
        <f t="shared" ca="1" si="55"/>
        <v>0</v>
      </c>
      <c r="CP32" s="315">
        <f t="shared" ca="1" si="55"/>
        <v>0</v>
      </c>
      <c r="CQ32" s="315">
        <f t="shared" ca="1" si="55"/>
        <v>0</v>
      </c>
      <c r="CR32" s="315">
        <f t="shared" ca="1" si="55"/>
        <v>0</v>
      </c>
      <c r="CS32" s="315">
        <f t="shared" ca="1" si="55"/>
        <v>0</v>
      </c>
      <c r="CT32" s="315">
        <f t="shared" ca="1" si="55"/>
        <v>0</v>
      </c>
      <c r="CU32" s="315">
        <f t="shared" ca="1" si="55"/>
        <v>0</v>
      </c>
      <c r="CV32" s="315">
        <f t="shared" ca="1" si="55"/>
        <v>0</v>
      </c>
      <c r="CW32" s="315">
        <f t="shared" ca="1" si="55"/>
        <v>0</v>
      </c>
      <c r="CX32" s="315">
        <f t="shared" ca="1" si="55"/>
        <v>0</v>
      </c>
      <c r="CY32" s="315">
        <f t="shared" ca="1" si="55"/>
        <v>0</v>
      </c>
      <c r="CZ32" s="315">
        <f t="shared" ca="1" si="55"/>
        <v>0</v>
      </c>
    </row>
    <row r="33" spans="1:104" ht="15" hidden="1" customHeight="1" outlineLevel="1" x14ac:dyDescent="0.3">
      <c r="A33" s="304"/>
      <c r="B33" s="243"/>
      <c r="C33" s="305"/>
      <c r="D33" s="306"/>
      <c r="E33" s="307" t="str">
        <f>_xlfn.IFNA(INDEX(Table_Def[[Asset category]:[Unit]],MATCH(Insert_Assets!B33,Table_Def[Asset category],0),2),"")</f>
        <v/>
      </c>
      <c r="F33" s="308"/>
      <c r="G33" s="279"/>
      <c r="H33" s="309">
        <f t="shared" si="6"/>
        <v>0</v>
      </c>
      <c r="I33" s="243"/>
      <c r="J33" s="310"/>
      <c r="K33" s="311">
        <f t="shared" si="53"/>
        <v>0</v>
      </c>
      <c r="L33" s="312">
        <f t="shared" si="5"/>
        <v>1</v>
      </c>
      <c r="M33" s="313">
        <f t="shared" si="7"/>
        <v>0</v>
      </c>
      <c r="N33" s="316">
        <f>_xlfn.IFNA(IF(INDEX(Table_Def[],MATCH(B33,Table_Def[Asset category],0),3)=0,1,INDEX(Table_Def[],MATCH(B33,Table_Def[Asset category],0),3)),0)</f>
        <v>0</v>
      </c>
      <c r="P33" s="178"/>
      <c r="Q33" s="178"/>
      <c r="R33" s="178"/>
      <c r="S33" s="178"/>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c r="BW33" s="302"/>
      <c r="BX33" s="302"/>
      <c r="BY33" s="302"/>
      <c r="BZ33" s="302"/>
      <c r="CA33" s="302"/>
      <c r="CB33" s="189"/>
      <c r="CC33" s="303"/>
      <c r="CD33" s="303"/>
      <c r="CE33" s="53" t="s">
        <v>38</v>
      </c>
      <c r="CF33" s="315"/>
      <c r="CG33" s="315">
        <f>IF(CG34&lt;1,0,CG35-CG34)</f>
        <v>0</v>
      </c>
      <c r="CH33" s="315">
        <f t="shared" ref="CH33:CZ33" ca="1" si="56">IF(CH34&lt;1,0,CH35-CH34)</f>
        <v>0</v>
      </c>
      <c r="CI33" s="315">
        <f t="shared" ca="1" si="56"/>
        <v>0</v>
      </c>
      <c r="CJ33" s="315">
        <f t="shared" ca="1" si="56"/>
        <v>0</v>
      </c>
      <c r="CK33" s="315">
        <f t="shared" ca="1" si="56"/>
        <v>0</v>
      </c>
      <c r="CL33" s="315">
        <f t="shared" ca="1" si="56"/>
        <v>0</v>
      </c>
      <c r="CM33" s="315">
        <f t="shared" ca="1" si="56"/>
        <v>0</v>
      </c>
      <c r="CN33" s="315">
        <f t="shared" ca="1" si="56"/>
        <v>0</v>
      </c>
      <c r="CO33" s="315">
        <f t="shared" ca="1" si="56"/>
        <v>0</v>
      </c>
      <c r="CP33" s="315">
        <f t="shared" ca="1" si="56"/>
        <v>0</v>
      </c>
      <c r="CQ33" s="315">
        <f t="shared" ca="1" si="56"/>
        <v>0</v>
      </c>
      <c r="CR33" s="315">
        <f t="shared" ca="1" si="56"/>
        <v>0</v>
      </c>
      <c r="CS33" s="315">
        <f t="shared" ca="1" si="56"/>
        <v>0</v>
      </c>
      <c r="CT33" s="315">
        <f t="shared" ca="1" si="56"/>
        <v>0</v>
      </c>
      <c r="CU33" s="315">
        <f t="shared" ca="1" si="56"/>
        <v>0</v>
      </c>
      <c r="CV33" s="315">
        <f t="shared" ca="1" si="56"/>
        <v>0</v>
      </c>
      <c r="CW33" s="315">
        <f t="shared" ca="1" si="56"/>
        <v>0</v>
      </c>
      <c r="CX33" s="315">
        <f t="shared" ca="1" si="56"/>
        <v>0</v>
      </c>
      <c r="CY33" s="315">
        <f t="shared" ca="1" si="56"/>
        <v>0</v>
      </c>
      <c r="CZ33" s="315">
        <f t="shared" ca="1" si="56"/>
        <v>0</v>
      </c>
    </row>
    <row r="34" spans="1:104" ht="15" hidden="1" customHeight="1" outlineLevel="1" x14ac:dyDescent="0.3">
      <c r="A34" s="304"/>
      <c r="B34" s="243"/>
      <c r="C34" s="305"/>
      <c r="D34" s="306"/>
      <c r="E34" s="307" t="str">
        <f>_xlfn.IFNA(INDEX(Table_Def[[Asset category]:[Unit]],MATCH(Insert_Assets!B34,Table_Def[Asset category],0),2),"")</f>
        <v/>
      </c>
      <c r="F34" s="308"/>
      <c r="G34" s="279"/>
      <c r="H34" s="309">
        <f t="shared" si="6"/>
        <v>0</v>
      </c>
      <c r="I34" s="243"/>
      <c r="J34" s="310"/>
      <c r="K34" s="311">
        <f t="shared" si="53"/>
        <v>0</v>
      </c>
      <c r="L34" s="312">
        <f t="shared" si="5"/>
        <v>1</v>
      </c>
      <c r="M34" s="313">
        <f t="shared" si="7"/>
        <v>0</v>
      </c>
      <c r="N34" s="316">
        <f>_xlfn.IFNA(IF(INDEX(Table_Def[],MATCH(B34,Table_Def[Asset category],0),3)=0,1,INDEX(Table_Def[],MATCH(B34,Table_Def[Asset category],0),3)),0)</f>
        <v>0</v>
      </c>
      <c r="P34" s="178"/>
      <c r="Q34" s="178"/>
      <c r="R34" s="178"/>
      <c r="S34" s="178"/>
      <c r="T34" s="302"/>
      <c r="U34" s="302"/>
      <c r="V34" s="302"/>
      <c r="W34" s="302"/>
      <c r="X34" s="302"/>
      <c r="Y34" s="302"/>
      <c r="Z34" s="302"/>
      <c r="AA34" s="302"/>
      <c r="AB34" s="302"/>
      <c r="AC34" s="302"/>
      <c r="AD34" s="302"/>
      <c r="AE34" s="302"/>
      <c r="AF34" s="302"/>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c r="BW34" s="302"/>
      <c r="BX34" s="302"/>
      <c r="BY34" s="302"/>
      <c r="BZ34" s="302"/>
      <c r="CA34" s="302"/>
      <c r="CB34" s="189"/>
      <c r="CC34" s="303"/>
      <c r="CD34" s="303"/>
      <c r="CE34" s="53" t="s">
        <v>47</v>
      </c>
      <c r="CG34" s="315">
        <f>CG32*Insert_Finance!$C$17</f>
        <v>0</v>
      </c>
      <c r="CH34" s="315">
        <f ca="1">CH32*Insert_Finance!$C$17</f>
        <v>0</v>
      </c>
      <c r="CI34" s="315">
        <f ca="1">CI32*Insert_Finance!$C$17</f>
        <v>0</v>
      </c>
      <c r="CJ34" s="315">
        <f ca="1">CJ32*Insert_Finance!$C$17</f>
        <v>0</v>
      </c>
      <c r="CK34" s="315">
        <f ca="1">CK32*Insert_Finance!$C$17</f>
        <v>0</v>
      </c>
      <c r="CL34" s="315">
        <f ca="1">CL32*Insert_Finance!$C$17</f>
        <v>0</v>
      </c>
      <c r="CM34" s="315">
        <f ca="1">CM32*Insert_Finance!$C$17</f>
        <v>0</v>
      </c>
      <c r="CN34" s="315">
        <f ca="1">CN32*Insert_Finance!$C$17</f>
        <v>0</v>
      </c>
      <c r="CO34" s="315">
        <f ca="1">CO32*Insert_Finance!$C$17</f>
        <v>0</v>
      </c>
      <c r="CP34" s="315">
        <f ca="1">CP32*Insert_Finance!$C$17</f>
        <v>0</v>
      </c>
      <c r="CQ34" s="315">
        <f ca="1">CQ32*Insert_Finance!$C$17</f>
        <v>0</v>
      </c>
      <c r="CR34" s="315">
        <f ca="1">CR32*Insert_Finance!$C$17</f>
        <v>0</v>
      </c>
      <c r="CS34" s="315">
        <f ca="1">CS32*Insert_Finance!$C$17</f>
        <v>0</v>
      </c>
      <c r="CT34" s="315">
        <f ca="1">CT32*Insert_Finance!$C$17</f>
        <v>0</v>
      </c>
      <c r="CU34" s="315">
        <f ca="1">CU32*Insert_Finance!$C$17</f>
        <v>0</v>
      </c>
      <c r="CV34" s="315">
        <f ca="1">CV32*Insert_Finance!$C$17</f>
        <v>0</v>
      </c>
      <c r="CW34" s="315">
        <f ca="1">CW32*Insert_Finance!$C$17</f>
        <v>0</v>
      </c>
      <c r="CX34" s="315">
        <f ca="1">CX32*Insert_Finance!$C$17</f>
        <v>0</v>
      </c>
      <c r="CY34" s="315">
        <f ca="1">CY32*Insert_Finance!$C$17</f>
        <v>0</v>
      </c>
      <c r="CZ34" s="315">
        <f ca="1">CZ32*Insert_Finance!$C$17</f>
        <v>0</v>
      </c>
    </row>
    <row r="35" spans="1:104" ht="15" hidden="1" customHeight="1" outlineLevel="1" x14ac:dyDescent="0.3">
      <c r="A35" s="304"/>
      <c r="B35" s="243"/>
      <c r="C35" s="305"/>
      <c r="D35" s="306"/>
      <c r="E35" s="307" t="str">
        <f>_xlfn.IFNA(INDEX(Table_Def[[Asset category]:[Unit]],MATCH(Insert_Assets!B35,Table_Def[Asset category],0),2),"")</f>
        <v/>
      </c>
      <c r="F35" s="308"/>
      <c r="G35" s="279"/>
      <c r="H35" s="309">
        <f t="shared" si="6"/>
        <v>0</v>
      </c>
      <c r="I35" s="243"/>
      <c r="J35" s="310"/>
      <c r="K35" s="311">
        <f t="shared" si="53"/>
        <v>0</v>
      </c>
      <c r="L35" s="312">
        <f t="shared" si="5"/>
        <v>1</v>
      </c>
      <c r="M35" s="313">
        <f t="shared" si="7"/>
        <v>0</v>
      </c>
      <c r="N35" s="316">
        <f>_xlfn.IFNA(IF(INDEX(Table_Def[],MATCH(B35,Table_Def[Asset category],0),3)=0,1,INDEX(Table_Def[],MATCH(B35,Table_Def[Asset category],0),3)),0)</f>
        <v>0</v>
      </c>
      <c r="P35" s="178"/>
      <c r="Q35" s="178"/>
      <c r="R35" s="178"/>
      <c r="S35" s="178"/>
      <c r="T35" s="302"/>
      <c r="U35" s="302"/>
      <c r="V35" s="302"/>
      <c r="W35" s="302"/>
      <c r="X35" s="302"/>
      <c r="Y35" s="302"/>
      <c r="Z35" s="302"/>
      <c r="AA35" s="302"/>
      <c r="AB35" s="302"/>
      <c r="AC35" s="302"/>
      <c r="AD35" s="302"/>
      <c r="AE35" s="302"/>
      <c r="AF35" s="302"/>
      <c r="AG35" s="302"/>
      <c r="AH35" s="302"/>
      <c r="AI35" s="302"/>
      <c r="AJ35" s="302"/>
      <c r="AK35" s="302"/>
      <c r="AL35" s="302"/>
      <c r="AM35" s="302"/>
      <c r="AN35" s="302"/>
      <c r="AO35" s="302"/>
      <c r="AP35" s="302"/>
      <c r="AQ35" s="302"/>
      <c r="AR35" s="302"/>
      <c r="AS35" s="302"/>
      <c r="AT35" s="302"/>
      <c r="AU35" s="302"/>
      <c r="AV35" s="302"/>
      <c r="AW35" s="302"/>
      <c r="AX35" s="30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c r="BW35" s="302"/>
      <c r="BX35" s="302"/>
      <c r="BY35" s="302"/>
      <c r="BZ35" s="302"/>
      <c r="CA35" s="302"/>
      <c r="CB35" s="189"/>
      <c r="CC35" s="303"/>
      <c r="CD35" s="303"/>
      <c r="CE35" s="53" t="s">
        <v>48</v>
      </c>
      <c r="CF35" s="315"/>
      <c r="CG35" s="315">
        <f ca="1">IF(CG32=0,0,
IF(CG32&lt;1,0,
IF($N29-CG30&lt;&gt;$N29,-PMT(Insert_Finance!$C$17,$N29,OFFSET(CG32,,(CG30-$N29),1,1),0,0),
IF(CG30=0,0,CF35))))</f>
        <v>0</v>
      </c>
      <c r="CH35" s="315">
        <f ca="1">IF(CH32=0,0,
IF(CH32&lt;1,0,
IF($N29-CH30&lt;&gt;$N29,-PMT(Insert_Finance!$C$17,$N29,OFFSET(CH32,,(CH30-$N29),1,1),0,0),
IF(CH30=0,0,CG35))))</f>
        <v>0</v>
      </c>
      <c r="CI35" s="315">
        <f ca="1">IF(CI32=0,0,
IF(CI32&lt;1,0,
IF($N29-CI30&lt;&gt;$N29,-PMT(Insert_Finance!$C$17,$N29,OFFSET(CI32,,(CI30-$N29),1,1),0,0),
IF(CI30=0,0,CH35))))</f>
        <v>0</v>
      </c>
      <c r="CJ35" s="315">
        <f ca="1">IF(CJ32=0,0,
IF(CJ32&lt;1,0,
IF($N29-CJ30&lt;&gt;$N29,-PMT(Insert_Finance!$C$17,$N29,OFFSET(CJ32,,(CJ30-$N29),1,1),0,0),
IF(CJ30=0,0,CI35))))</f>
        <v>0</v>
      </c>
      <c r="CK35" s="315">
        <f ca="1">IF(CK32=0,0,
IF(CK32&lt;1,0,
IF($N29-CK30&lt;&gt;$N29,-PMT(Insert_Finance!$C$17,$N29,OFFSET(CK32,,(CK30-$N29),1,1),0,0),
IF(CK30=0,0,CJ35))))</f>
        <v>0</v>
      </c>
      <c r="CL35" s="315">
        <f ca="1">IF(CL32=0,0,
IF(CL32&lt;1,0,
IF($N29-CL30&lt;&gt;$N29,-PMT(Insert_Finance!$C$17,$N29,OFFSET(CL32,,(CL30-$N29),1,1),0,0),
IF(CL30=0,0,CK35))))</f>
        <v>0</v>
      </c>
      <c r="CM35" s="315">
        <f ca="1">IF(CM32=0,0,
IF(CM32&lt;1,0,
IF($N29-CM30&lt;&gt;$N29,-PMT(Insert_Finance!$C$17,$N29,OFFSET(CM32,,(CM30-$N29),1,1),0,0),
IF(CM30=0,0,CL35))))</f>
        <v>0</v>
      </c>
      <c r="CN35" s="315">
        <f ca="1">IF(CN32=0,0,
IF(CN32&lt;1,0,
IF($N29-CN30&lt;&gt;$N29,-PMT(Insert_Finance!$C$17,$N29,OFFSET(CN32,,(CN30-$N29),1,1),0,0),
IF(CN30=0,0,CM35))))</f>
        <v>0</v>
      </c>
      <c r="CO35" s="315">
        <f ca="1">IF(CO32=0,0,
IF(CO32&lt;1,0,
IF($N29-CO30&lt;&gt;$N29,-PMT(Insert_Finance!$C$17,$N29,OFFSET(CO32,,(CO30-$N29),1,1),0,0),
IF(CO30=0,0,CN35))))</f>
        <v>0</v>
      </c>
      <c r="CP35" s="315">
        <f ca="1">IF(CP32=0,0,
IF(CP32&lt;1,0,
IF($N29-CP30&lt;&gt;$N29,-PMT(Insert_Finance!$C$17,$N29,OFFSET(CP32,,(CP30-$N29),1,1),0,0),
IF(CP30=0,0,CO35))))</f>
        <v>0</v>
      </c>
      <c r="CQ35" s="315">
        <f ca="1">IF(CQ32=0,0,
IF(CQ32&lt;1,0,
IF($N29-CQ30&lt;&gt;$N29,-PMT(Insert_Finance!$C$17,$N29,OFFSET(CQ32,,(CQ30-$N29),1,1),0,0),
IF(CQ30=0,0,CP35))))</f>
        <v>0</v>
      </c>
      <c r="CR35" s="315">
        <f ca="1">IF(CR32=0,0,
IF(CR32&lt;1,0,
IF($N29-CR30&lt;&gt;$N29,-PMT(Insert_Finance!$C$17,$N29,OFFSET(CR32,,(CR30-$N29),1,1),0,0),
IF(CR30=0,0,CQ35))))</f>
        <v>0</v>
      </c>
      <c r="CS35" s="315">
        <f ca="1">IF(CS32=0,0,
IF(CS32&lt;1,0,
IF($N29-CS30&lt;&gt;$N29,-PMT(Insert_Finance!$C$17,$N29,OFFSET(CS32,,(CS30-$N29),1,1),0,0),
IF(CS30=0,0,CR35))))</f>
        <v>0</v>
      </c>
      <c r="CT35" s="315">
        <f ca="1">IF(CT32=0,0,
IF(CT32&lt;1,0,
IF($N29-CT30&lt;&gt;$N29,-PMT(Insert_Finance!$C$17,$N29,OFFSET(CT32,,(CT30-$N29),1,1),0,0),
IF(CT30=0,0,CS35))))</f>
        <v>0</v>
      </c>
      <c r="CU35" s="315">
        <f ca="1">IF(CU32=0,0,
IF(CU32&lt;1,0,
IF($N29-CU30&lt;&gt;$N29,-PMT(Insert_Finance!$C$17,$N29,OFFSET(CU32,,(CU30-$N29),1,1),0,0),
IF(CU30=0,0,CT35))))</f>
        <v>0</v>
      </c>
      <c r="CV35" s="315">
        <f ca="1">IF(CV32=0,0,
IF(CV32&lt;1,0,
IF($N29-CV30&lt;&gt;$N29,-PMT(Insert_Finance!$C$17,$N29,OFFSET(CV32,,(CV30-$N29),1,1),0,0),
IF(CV30=0,0,CU35))))</f>
        <v>0</v>
      </c>
      <c r="CW35" s="315">
        <f ca="1">IF(CW32=0,0,
IF(CW32&lt;1,0,
IF($N29-CW30&lt;&gt;$N29,-PMT(Insert_Finance!$C$17,$N29,OFFSET(CW32,,(CW30-$N29),1,1),0,0),
IF(CW30=0,0,CV35))))</f>
        <v>0</v>
      </c>
      <c r="CX35" s="315">
        <f ca="1">IF(CX32=0,0,
IF(CX32&lt;1,0,
IF($N29-CX30&lt;&gt;$N29,-PMT(Insert_Finance!$C$17,$N29,OFFSET(CX32,,(CX30-$N29),1,1),0,0),
IF(CX30=0,0,CW35))))</f>
        <v>0</v>
      </c>
      <c r="CY35" s="315">
        <f ca="1">IF(CY32=0,0,
IF(CY32&lt;1,0,
IF($N29-CY30&lt;&gt;$N29,-PMT(Insert_Finance!$C$17,$N29,OFFSET(CY32,,(CY30-$N29),1,1),0,0),
IF(CY30=0,0,CX35))))</f>
        <v>0</v>
      </c>
      <c r="CZ35" s="315">
        <f ca="1">IF(CZ32=0,0,
IF(CZ32&lt;1,0,
IF($N29-CZ30&lt;&gt;$N29,-PMT(Insert_Finance!$C$17,$N29,OFFSET(CZ32,,(CZ30-$N29),1,1),0,0),
IF(CZ30=0,0,CY35))))</f>
        <v>0</v>
      </c>
    </row>
    <row r="36" spans="1:104" ht="30" customHeight="1" collapsed="1" x14ac:dyDescent="0.3">
      <c r="A36" s="304"/>
      <c r="B36" s="650"/>
      <c r="C36" s="657"/>
      <c r="D36" s="658"/>
      <c r="E36" s="307" t="str">
        <f>_xlfn.IFNA(INDEX(Table_Def[[Asset category]:[Unit]],MATCH(Insert_Assets!B36,Table_Def[Asset category],0),2),"")</f>
        <v/>
      </c>
      <c r="F36" s="663"/>
      <c r="G36" s="664"/>
      <c r="H36" s="309">
        <f t="shared" si="6"/>
        <v>0</v>
      </c>
      <c r="I36" s="669"/>
      <c r="J36" s="670"/>
      <c r="K36" s="311">
        <f t="shared" si="53"/>
        <v>0</v>
      </c>
      <c r="L36" s="312">
        <f t="shared" si="5"/>
        <v>1</v>
      </c>
      <c r="M36" s="313">
        <f t="shared" si="7"/>
        <v>0</v>
      </c>
      <c r="N36" s="316">
        <f>_xlfn.IFNA(IF(INDEX(Table_Def[],MATCH(B36,Table_Def[Asset category],0),3)=0,20,INDEX(Table_Def[],MATCH(B36,Table_Def[Asset category],0),3)),0)</f>
        <v>0</v>
      </c>
      <c r="P36" s="178"/>
      <c r="Q36" s="178"/>
      <c r="R36" s="178"/>
      <c r="S36" s="178"/>
      <c r="T36" s="302">
        <f t="shared" si="13"/>
        <v>0</v>
      </c>
      <c r="U36" s="302">
        <f>SUMIF($CG$6:$CZ$6,T$17,$CG39:$CZ39)</f>
        <v>0</v>
      </c>
      <c r="V36" s="302">
        <f>SUMIF($CG$6:$CZ$6,T$17,$CG41:$CZ41)</f>
        <v>0</v>
      </c>
      <c r="W36" s="302">
        <f t="shared" si="14"/>
        <v>0</v>
      </c>
      <c r="X36" s="302">
        <f>SUMIF($CG$6:$CZ$6,W$17,$CG39:$CZ39)</f>
        <v>0</v>
      </c>
      <c r="Y36" s="302">
        <f>SUMIF($CG$6:$CZ$6,W$17,$CG41:$CZ41)</f>
        <v>0</v>
      </c>
      <c r="Z36" s="302">
        <f t="shared" si="15"/>
        <v>0</v>
      </c>
      <c r="AA36" s="302">
        <f>SUMIF($CG$6:$CZ$6,Z$17,$CG39:$CZ39)</f>
        <v>0</v>
      </c>
      <c r="AB36" s="302">
        <f>SUMIF($CG$6:$CZ$6,Z$17,$CG41:$CZ41)</f>
        <v>0</v>
      </c>
      <c r="AC36" s="302">
        <f t="shared" si="16"/>
        <v>0</v>
      </c>
      <c r="AD36" s="302">
        <f>SUMIF($CG$6:$CZ$6,AC$17,$CG39:$CZ39)</f>
        <v>0</v>
      </c>
      <c r="AE36" s="302">
        <f>SUMIF($CG$6:$CZ$6,AC$17,$CG41:$CZ41)</f>
        <v>0</v>
      </c>
      <c r="AF36" s="302">
        <f t="shared" si="17"/>
        <v>0</v>
      </c>
      <c r="AG36" s="302">
        <f>SUMIF($CG$6:$CZ$6,AF$17,$CG39:$CZ39)</f>
        <v>0</v>
      </c>
      <c r="AH36" s="302">
        <f>SUMIF($CG$6:$CZ$6,AF$17,$CG41:$CZ41)</f>
        <v>0</v>
      </c>
      <c r="AI36" s="302">
        <f t="shared" si="18"/>
        <v>0</v>
      </c>
      <c r="AJ36" s="302">
        <f>SUMIF($CG$6:$CZ$6,AI$17,$CG39:$CZ39)</f>
        <v>0</v>
      </c>
      <c r="AK36" s="302">
        <f>SUMIF($CG$6:$CZ$6,AI$17,$CG41:$CZ41)</f>
        <v>0</v>
      </c>
      <c r="AL36" s="302">
        <f t="shared" si="19"/>
        <v>0</v>
      </c>
      <c r="AM36" s="302">
        <f>SUMIF($CG$6:$CZ$6,AL$17,$CG39:$CZ39)</f>
        <v>0</v>
      </c>
      <c r="AN36" s="302">
        <f>SUMIF($CG$6:$CZ$6,AL$17,$CG41:$CZ41)</f>
        <v>0</v>
      </c>
      <c r="AO36" s="302">
        <f t="shared" si="20"/>
        <v>0</v>
      </c>
      <c r="AP36" s="302">
        <f>SUMIF($CG$6:$CZ$6,AO$17,$CG39:$CZ39)</f>
        <v>0</v>
      </c>
      <c r="AQ36" s="302">
        <f>SUMIF($CG$6:$CZ$6,AO$17,$CG41:$CZ41)</f>
        <v>0</v>
      </c>
      <c r="AR36" s="302">
        <f t="shared" si="21"/>
        <v>0</v>
      </c>
      <c r="AS36" s="302">
        <f>SUMIF($CG$6:$CZ$6,AR$17,$CG39:$CZ39)</f>
        <v>0</v>
      </c>
      <c r="AT36" s="302">
        <f>SUMIF($CG$6:$CZ$6,AR$17,$CG41:$CZ41)</f>
        <v>0</v>
      </c>
      <c r="AU36" s="302">
        <f t="shared" si="22"/>
        <v>0</v>
      </c>
      <c r="AV36" s="302">
        <f>SUMIF($CG$6:$CZ$6,AU$17,$CG39:$CZ39)</f>
        <v>0</v>
      </c>
      <c r="AW36" s="302">
        <f>SUMIF($CG$6:$CZ$6,AU$17,$CG41:$CZ41)</f>
        <v>0</v>
      </c>
      <c r="AX36" s="302">
        <f t="shared" si="23"/>
        <v>0</v>
      </c>
      <c r="AY36" s="302">
        <f>SUMIF($CG$6:$CZ$6,AX$17,$CG39:$CZ39)</f>
        <v>0</v>
      </c>
      <c r="AZ36" s="302">
        <f>SUMIF($CG$6:$CZ$6,AX$17,$CG41:$CZ41)</f>
        <v>0</v>
      </c>
      <c r="BA36" s="302">
        <f t="shared" si="24"/>
        <v>0</v>
      </c>
      <c r="BB36" s="302">
        <f>SUMIF($CG$6:$CZ$6,BA$17,$CG39:$CZ39)</f>
        <v>0</v>
      </c>
      <c r="BC36" s="302">
        <f>SUMIF($CG$6:$CZ$6,BA$17,$CG41:$CZ41)</f>
        <v>0</v>
      </c>
      <c r="BD36" s="302">
        <f t="shared" si="25"/>
        <v>0</v>
      </c>
      <c r="BE36" s="302">
        <f>SUMIF($CG$6:$CZ$6,BD$17,$CG39:$CZ39)</f>
        <v>0</v>
      </c>
      <c r="BF36" s="302">
        <f>SUMIF($CG$6:$CZ$6,BD$17,$CG41:$CZ41)</f>
        <v>0</v>
      </c>
      <c r="BG36" s="302">
        <f t="shared" si="26"/>
        <v>0</v>
      </c>
      <c r="BH36" s="302">
        <f>SUMIF($CG$6:$CZ$6,BG$17,$CG39:$CZ39)</f>
        <v>0</v>
      </c>
      <c r="BI36" s="302">
        <f>SUMIF($CG$6:$CZ$6,BG$17,$CG41:$CZ41)</f>
        <v>0</v>
      </c>
      <c r="BJ36" s="302">
        <f t="shared" si="27"/>
        <v>0</v>
      </c>
      <c r="BK36" s="302">
        <f>SUMIF($CG$6:$CZ$6,BJ$17,$CG39:$CZ39)</f>
        <v>0</v>
      </c>
      <c r="BL36" s="302">
        <f>SUMIF($CG$6:$CZ$6,BJ$17,$CG41:$CZ41)</f>
        <v>0</v>
      </c>
      <c r="BM36" s="302">
        <f t="shared" si="28"/>
        <v>0</v>
      </c>
      <c r="BN36" s="302">
        <f>SUMIF($CG$6:$CZ$6,BM$17,$CG39:$CZ39)</f>
        <v>0</v>
      </c>
      <c r="BO36" s="302">
        <f>SUMIF($CG$6:$CZ$6,BM$17,$CG41:$CZ41)</f>
        <v>0</v>
      </c>
      <c r="BP36" s="302">
        <f t="shared" si="29"/>
        <v>0</v>
      </c>
      <c r="BQ36" s="302">
        <f>SUMIF($CG$6:$CZ$6,BP$17,$CG39:$CZ39)</f>
        <v>0</v>
      </c>
      <c r="BR36" s="302">
        <f>SUMIF($CG$6:$CZ$6,BP$17,$CG41:$CZ41)</f>
        <v>0</v>
      </c>
      <c r="BS36" s="302">
        <f t="shared" si="30"/>
        <v>0</v>
      </c>
      <c r="BT36" s="302">
        <f>SUMIF($CG$6:$CZ$6,BS$17,$CG39:$CZ39)</f>
        <v>0</v>
      </c>
      <c r="BU36" s="302">
        <f>SUMIF($CG$6:$CZ$6,BS$17,$CG41:$CZ41)</f>
        <v>0</v>
      </c>
      <c r="BV36" s="302">
        <f t="shared" si="31"/>
        <v>0</v>
      </c>
      <c r="BW36" s="302">
        <f>SUMIF($CG$6:$CZ$6,BV$17,$CG39:$CZ39)</f>
        <v>0</v>
      </c>
      <c r="BX36" s="302">
        <f>SUMIF($CG$6:$CZ$6,BV$17,$CG41:$CZ41)</f>
        <v>0</v>
      </c>
      <c r="BY36" s="302">
        <f t="shared" si="32"/>
        <v>0</v>
      </c>
      <c r="BZ36" s="302">
        <f>SUMIF($CG$6:$CZ$6,BY$17,$CG39:$CZ39)</f>
        <v>0</v>
      </c>
      <c r="CA36" s="302">
        <f>SUMIF($CG$6:$CZ$6,BY$17,$CG41:$CZ41)</f>
        <v>0</v>
      </c>
      <c r="CB36" s="189"/>
      <c r="CC36" s="303"/>
      <c r="CD36" s="303"/>
      <c r="CF36" s="293"/>
      <c r="CG36" s="317"/>
      <c r="CH36" s="317"/>
      <c r="CI36" s="317"/>
      <c r="CJ36" s="317"/>
      <c r="CK36" s="317"/>
      <c r="CL36" s="317"/>
      <c r="CM36" s="317"/>
      <c r="CN36" s="317"/>
      <c r="CO36" s="317"/>
      <c r="CP36" s="317"/>
      <c r="CQ36" s="317"/>
      <c r="CR36" s="317"/>
      <c r="CS36" s="317"/>
      <c r="CT36" s="317"/>
      <c r="CU36" s="317"/>
      <c r="CV36" s="317"/>
      <c r="CW36" s="317"/>
      <c r="CX36" s="317"/>
      <c r="CY36" s="317"/>
      <c r="CZ36" s="317"/>
    </row>
    <row r="37" spans="1:104" ht="15" hidden="1" customHeight="1" outlineLevel="1" x14ac:dyDescent="0.3">
      <c r="A37" s="304"/>
      <c r="B37" s="243"/>
      <c r="C37" s="305"/>
      <c r="D37" s="306"/>
      <c r="E37" s="307" t="str">
        <f>_xlfn.IFNA(INDEX(Table_Def[[Asset category]:[Unit]],MATCH(Insert_Assets!B37,Table_Def[Asset category],0),2),"")</f>
        <v/>
      </c>
      <c r="F37" s="308"/>
      <c r="G37" s="279"/>
      <c r="H37" s="309">
        <f t="shared" si="6"/>
        <v>0</v>
      </c>
      <c r="I37" s="243"/>
      <c r="J37" s="310"/>
      <c r="K37" s="311">
        <f t="shared" si="53"/>
        <v>0</v>
      </c>
      <c r="L37" s="312">
        <f t="shared" si="5"/>
        <v>1</v>
      </c>
      <c r="M37" s="313">
        <f t="shared" si="7"/>
        <v>0</v>
      </c>
      <c r="N37" s="316">
        <f>_xlfn.IFNA(IF(INDEX(Table_Def[],MATCH(B37,Table_Def[Asset category],0),3)=0,1,INDEX(Table_Def[],MATCH(B37,Table_Def[Asset category],0),3)),0)</f>
        <v>0</v>
      </c>
      <c r="P37" s="178"/>
      <c r="Q37" s="178"/>
      <c r="R37" s="178"/>
      <c r="S37" s="178"/>
      <c r="T37" s="302"/>
      <c r="U37" s="302"/>
      <c r="V37" s="302"/>
      <c r="W37" s="302"/>
      <c r="X37" s="302"/>
      <c r="Y37" s="302"/>
      <c r="Z37" s="302"/>
      <c r="AA37" s="302"/>
      <c r="AB37" s="302"/>
      <c r="AC37" s="302"/>
      <c r="AD37" s="302"/>
      <c r="AE37" s="302"/>
      <c r="AF37" s="302"/>
      <c r="AG37" s="302"/>
      <c r="AH37" s="302"/>
      <c r="AI37" s="302"/>
      <c r="AJ37" s="302"/>
      <c r="AK37" s="302"/>
      <c r="AL37" s="302"/>
      <c r="AM37" s="302"/>
      <c r="AN37" s="302"/>
      <c r="AO37" s="302"/>
      <c r="AP37" s="302"/>
      <c r="AQ37" s="302"/>
      <c r="AR37" s="302"/>
      <c r="AS37" s="302"/>
      <c r="AT37" s="302"/>
      <c r="AU37" s="302"/>
      <c r="AV37" s="302"/>
      <c r="AW37" s="302"/>
      <c r="AX37" s="302"/>
      <c r="AY37" s="302"/>
      <c r="AZ37" s="302"/>
      <c r="BA37" s="302"/>
      <c r="BB37" s="302"/>
      <c r="BC37" s="302"/>
      <c r="BD37" s="302"/>
      <c r="BE37" s="302"/>
      <c r="BF37" s="302"/>
      <c r="BG37" s="302"/>
      <c r="BH37" s="302"/>
      <c r="BI37" s="302"/>
      <c r="BJ37" s="302"/>
      <c r="BK37" s="302"/>
      <c r="BL37" s="302"/>
      <c r="BM37" s="302"/>
      <c r="BN37" s="302"/>
      <c r="BO37" s="302"/>
      <c r="BP37" s="302"/>
      <c r="BQ37" s="302"/>
      <c r="BR37" s="302"/>
      <c r="BS37" s="302"/>
      <c r="BT37" s="302"/>
      <c r="BU37" s="302"/>
      <c r="BV37" s="302"/>
      <c r="BW37" s="302"/>
      <c r="BX37" s="302"/>
      <c r="BY37" s="302"/>
      <c r="BZ37" s="302"/>
      <c r="CA37" s="302"/>
      <c r="CB37" s="189"/>
      <c r="CC37" s="303"/>
      <c r="CD37" s="303"/>
      <c r="CE37" s="53" t="s">
        <v>49</v>
      </c>
      <c r="CF37" s="293"/>
      <c r="CG37" s="314">
        <f>IF($I36=CG$6,$N36,
IF(CF36&gt;0,CF36-1,0))</f>
        <v>0</v>
      </c>
      <c r="CH37" s="314">
        <f ca="1">IF(OR($I36=CH$6,CG38=$N36),$N36,
IF(CG37&gt;0,CG37-1,0))</f>
        <v>0</v>
      </c>
      <c r="CI37" s="314">
        <f t="shared" ref="CI37" ca="1" si="57">IF(OR($I36=CI$6,CH38=$N36),$N36,
IF(CH37&gt;0,CH37-1,0))</f>
        <v>0</v>
      </c>
      <c r="CJ37" s="314">
        <f t="shared" ref="CJ37" ca="1" si="58">IF(OR($I36=CJ$6,CI38=$N36),$N36,
IF(CI37&gt;0,CI37-1,0))</f>
        <v>0</v>
      </c>
      <c r="CK37" s="314">
        <f t="shared" ref="CK37" ca="1" si="59">IF(OR($I36=CK$6,CJ38=$N36),$N36,
IF(CJ37&gt;0,CJ37-1,0))</f>
        <v>0</v>
      </c>
      <c r="CL37" s="314">
        <f t="shared" ref="CL37" ca="1" si="60">IF(OR($I36=CL$6,CK38=$N36),$N36,
IF(CK37&gt;0,CK37-1,0))</f>
        <v>0</v>
      </c>
      <c r="CM37" s="314">
        <f t="shared" ref="CM37" ca="1" si="61">IF(OR($I36=CM$6,CL38=$N36),$N36,
IF(CL37&gt;0,CL37-1,0))</f>
        <v>0</v>
      </c>
      <c r="CN37" s="314">
        <f t="shared" ref="CN37" ca="1" si="62">IF(OR($I36=CN$6,CM38=$N36),$N36,
IF(CM37&gt;0,CM37-1,0))</f>
        <v>0</v>
      </c>
      <c r="CO37" s="314">
        <f t="shared" ref="CO37" ca="1" si="63">IF(OR($I36=CO$6,CN38=$N36),$N36,
IF(CN37&gt;0,CN37-1,0))</f>
        <v>0</v>
      </c>
      <c r="CP37" s="314">
        <f t="shared" ref="CP37" ca="1" si="64">IF(OR($I36=CP$6,CO38=$N36),$N36,
IF(CO37&gt;0,CO37-1,0))</f>
        <v>0</v>
      </c>
      <c r="CQ37" s="314">
        <f t="shared" ref="CQ37" ca="1" si="65">IF(OR($I36=CQ$6,CP38=$N36),$N36,
IF(CP37&gt;0,CP37-1,0))</f>
        <v>0</v>
      </c>
      <c r="CR37" s="314">
        <f t="shared" ref="CR37" ca="1" si="66">IF(OR($I36=CR$6,CQ38=$N36),$N36,
IF(CQ37&gt;0,CQ37-1,0))</f>
        <v>0</v>
      </c>
      <c r="CS37" s="314">
        <f t="shared" ref="CS37" ca="1" si="67">IF(OR($I36=CS$6,CR38=$N36),$N36,
IF(CR37&gt;0,CR37-1,0))</f>
        <v>0</v>
      </c>
      <c r="CT37" s="314">
        <f t="shared" ref="CT37" ca="1" si="68">IF(OR($I36=CT$6,CS38=$N36),$N36,
IF(CS37&gt;0,CS37-1,0))</f>
        <v>0</v>
      </c>
      <c r="CU37" s="314">
        <f t="shared" ref="CU37" ca="1" si="69">IF(OR($I36=CU$6,CT38=$N36),$N36,
IF(CT37&gt;0,CT37-1,0))</f>
        <v>0</v>
      </c>
      <c r="CV37" s="314">
        <f t="shared" ref="CV37" ca="1" si="70">IF(OR($I36=CV$6,CU38=$N36),$N36,
IF(CU37&gt;0,CU37-1,0))</f>
        <v>0</v>
      </c>
      <c r="CW37" s="314">
        <f t="shared" ref="CW37" ca="1" si="71">IF(OR($I36=CW$6,CV38=$N36),$N36,
IF(CV37&gt;0,CV37-1,0))</f>
        <v>0</v>
      </c>
      <c r="CX37" s="314">
        <f t="shared" ref="CX37" ca="1" si="72">IF(OR($I36=CX$6,CW38=$N36),$N36,
IF(CW37&gt;0,CW37-1,0))</f>
        <v>0</v>
      </c>
      <c r="CY37" s="314">
        <f t="shared" ref="CY37" ca="1" si="73">IF(OR($I36=CY$6,CX38=$N36),$N36,
IF(CX37&gt;0,CX37-1,0))</f>
        <v>0</v>
      </c>
      <c r="CZ37" s="314">
        <f t="shared" ref="CZ37" ca="1" si="74">IF(OR($I36=CZ$6,CY38=$N36),$N36,
IF(CY37&gt;0,CY37-1,0))</f>
        <v>0</v>
      </c>
    </row>
    <row r="38" spans="1:104" ht="15" hidden="1" customHeight="1" outlineLevel="1" x14ac:dyDescent="0.3">
      <c r="A38" s="304"/>
      <c r="B38" s="243"/>
      <c r="C38" s="305"/>
      <c r="D38" s="306"/>
      <c r="E38" s="307" t="str">
        <f>_xlfn.IFNA(INDEX(Table_Def[[Asset category]:[Unit]],MATCH(Insert_Assets!B38,Table_Def[Asset category],0),2),"")</f>
        <v/>
      </c>
      <c r="F38" s="308"/>
      <c r="G38" s="279"/>
      <c r="H38" s="309">
        <f t="shared" si="6"/>
        <v>0</v>
      </c>
      <c r="I38" s="243"/>
      <c r="J38" s="310"/>
      <c r="K38" s="311"/>
      <c r="L38" s="312">
        <f t="shared" si="5"/>
        <v>1</v>
      </c>
      <c r="M38" s="313">
        <f t="shared" si="7"/>
        <v>0</v>
      </c>
      <c r="N38" s="316">
        <f>_xlfn.IFNA(IF(INDEX(Table_Def[],MATCH(B38,Table_Def[Asset category],0),3)=0,1,INDEX(Table_Def[],MATCH(B38,Table_Def[Asset category],0),3)),0)</f>
        <v>0</v>
      </c>
      <c r="P38" s="178"/>
      <c r="Q38" s="178"/>
      <c r="R38" s="178"/>
      <c r="S38" s="178"/>
      <c r="T38" s="302"/>
      <c r="U38" s="302"/>
      <c r="V38" s="302"/>
      <c r="W38" s="302"/>
      <c r="X38" s="302"/>
      <c r="Y38" s="302"/>
      <c r="Z38" s="302"/>
      <c r="AA38" s="302"/>
      <c r="AB38" s="302"/>
      <c r="AC38" s="302"/>
      <c r="AD38" s="302"/>
      <c r="AE38" s="302"/>
      <c r="AF38" s="302"/>
      <c r="AG38" s="302"/>
      <c r="AH38" s="302"/>
      <c r="AI38" s="302"/>
      <c r="AJ38" s="302"/>
      <c r="AK38" s="302"/>
      <c r="AL38" s="302"/>
      <c r="AM38" s="302"/>
      <c r="AN38" s="302"/>
      <c r="AO38" s="302"/>
      <c r="AP38" s="302"/>
      <c r="AQ38" s="302"/>
      <c r="AR38" s="302"/>
      <c r="AS38" s="302"/>
      <c r="AT38" s="302"/>
      <c r="AU38" s="302"/>
      <c r="AV38" s="302"/>
      <c r="AW38" s="302"/>
      <c r="AX38" s="302"/>
      <c r="AY38" s="302"/>
      <c r="AZ38" s="302"/>
      <c r="BA38" s="302"/>
      <c r="BB38" s="302"/>
      <c r="BC38" s="302"/>
      <c r="BD38" s="302"/>
      <c r="BE38" s="302"/>
      <c r="BF38" s="302"/>
      <c r="BG38" s="302"/>
      <c r="BH38" s="302"/>
      <c r="BI38" s="302"/>
      <c r="BJ38" s="302"/>
      <c r="BK38" s="302"/>
      <c r="BL38" s="302"/>
      <c r="BM38" s="302"/>
      <c r="BN38" s="302"/>
      <c r="BO38" s="302"/>
      <c r="BP38" s="302"/>
      <c r="BQ38" s="302"/>
      <c r="BR38" s="302"/>
      <c r="BS38" s="302"/>
      <c r="BT38" s="302"/>
      <c r="BU38" s="302"/>
      <c r="BV38" s="302"/>
      <c r="BW38" s="302"/>
      <c r="BX38" s="302"/>
      <c r="BY38" s="302"/>
      <c r="BZ38" s="302"/>
      <c r="CA38" s="302"/>
      <c r="CB38" s="189"/>
      <c r="CC38" s="303"/>
      <c r="CD38" s="303"/>
      <c r="CE38" s="53" t="s">
        <v>116</v>
      </c>
      <c r="CF38" s="293"/>
      <c r="CG38" s="314">
        <f t="shared" ref="CG38" ca="1" si="75">IF(AND(CG37=$N36,CG37&gt;0),1,IF(CG37=0,0,OFFSET(CG37,,(CG37-$N36),1,1)-CG37+1))</f>
        <v>0</v>
      </c>
      <c r="CH38" s="314">
        <f ca="1">IF(AND(CH37=$N36,CH37&gt;0),1,IF(CH37=0,0,OFFSET(CH37,,(CH37-$N36),1,1)-CH37+1))</f>
        <v>0</v>
      </c>
      <c r="CI38" s="314">
        <f t="shared" ref="CI38:CZ38" ca="1" si="76">IF(AND(CI37=$N36,CI37&gt;0),1,IF(CI37=0,0,OFFSET(CI37,,(CI37-$N36),1,1)-CI37+1))</f>
        <v>0</v>
      </c>
      <c r="CJ38" s="314">
        <f t="shared" ca="1" si="76"/>
        <v>0</v>
      </c>
      <c r="CK38" s="314">
        <f t="shared" ca="1" si="76"/>
        <v>0</v>
      </c>
      <c r="CL38" s="314">
        <f t="shared" ca="1" si="76"/>
        <v>0</v>
      </c>
      <c r="CM38" s="314">
        <f t="shared" ca="1" si="76"/>
        <v>0</v>
      </c>
      <c r="CN38" s="314">
        <f t="shared" ca="1" si="76"/>
        <v>0</v>
      </c>
      <c r="CO38" s="314">
        <f t="shared" ca="1" si="76"/>
        <v>0</v>
      </c>
      <c r="CP38" s="314">
        <f t="shared" ca="1" si="76"/>
        <v>0</v>
      </c>
      <c r="CQ38" s="314">
        <f t="shared" ca="1" si="76"/>
        <v>0</v>
      </c>
      <c r="CR38" s="314">
        <f t="shared" ca="1" si="76"/>
        <v>0</v>
      </c>
      <c r="CS38" s="314">
        <f t="shared" ca="1" si="76"/>
        <v>0</v>
      </c>
      <c r="CT38" s="314">
        <f t="shared" ca="1" si="76"/>
        <v>0</v>
      </c>
      <c r="CU38" s="314">
        <f t="shared" ca="1" si="76"/>
        <v>0</v>
      </c>
      <c r="CV38" s="314">
        <f t="shared" ca="1" si="76"/>
        <v>0</v>
      </c>
      <c r="CW38" s="314">
        <f t="shared" ca="1" si="76"/>
        <v>0</v>
      </c>
      <c r="CX38" s="314">
        <f t="shared" ca="1" si="76"/>
        <v>0</v>
      </c>
      <c r="CY38" s="314">
        <f t="shared" ca="1" si="76"/>
        <v>0</v>
      </c>
      <c r="CZ38" s="314">
        <f t="shared" ca="1" si="76"/>
        <v>0</v>
      </c>
    </row>
    <row r="39" spans="1:104" ht="15" hidden="1" customHeight="1" outlineLevel="1" x14ac:dyDescent="0.3">
      <c r="A39" s="304"/>
      <c r="B39" s="243"/>
      <c r="C39" s="305"/>
      <c r="D39" s="306"/>
      <c r="E39" s="307" t="str">
        <f>_xlfn.IFNA(INDEX(Table_Def[[Asset category]:[Unit]],MATCH(Insert_Assets!B39,Table_Def[Asset category],0),2),"")</f>
        <v/>
      </c>
      <c r="F39" s="308"/>
      <c r="G39" s="279"/>
      <c r="H39" s="309">
        <f t="shared" si="6"/>
        <v>0</v>
      </c>
      <c r="I39" s="243"/>
      <c r="J39" s="310"/>
      <c r="K39" s="311">
        <f t="shared" ref="K39:K44" si="77">SUMIF($J$22:$J$384,J39,$H$22:$H$384)</f>
        <v>0</v>
      </c>
      <c r="L39" s="312">
        <f t="shared" si="5"/>
        <v>1</v>
      </c>
      <c r="M39" s="313">
        <f t="shared" si="7"/>
        <v>0</v>
      </c>
      <c r="N39" s="316">
        <f>_xlfn.IFNA(IF(INDEX(Table_Def[],MATCH(B39,Table_Def[Asset category],0),3)=0,1,INDEX(Table_Def[],MATCH(B39,Table_Def[Asset category],0),3)),0)</f>
        <v>0</v>
      </c>
      <c r="P39" s="178"/>
      <c r="Q39" s="178"/>
      <c r="R39" s="178"/>
      <c r="S39" s="178"/>
      <c r="T39" s="302"/>
      <c r="U39" s="302"/>
      <c r="V39" s="302"/>
      <c r="W39" s="302"/>
      <c r="X39" s="302"/>
      <c r="Y39" s="302"/>
      <c r="Z39" s="302"/>
      <c r="AA39" s="302"/>
      <c r="AB39" s="302"/>
      <c r="AC39" s="302"/>
      <c r="AD39" s="302"/>
      <c r="AE39" s="302"/>
      <c r="AF39" s="302"/>
      <c r="AG39" s="302"/>
      <c r="AH39" s="302"/>
      <c r="AI39" s="302"/>
      <c r="AJ39" s="302"/>
      <c r="AK39" s="302"/>
      <c r="AL39" s="302"/>
      <c r="AM39" s="302"/>
      <c r="AN39" s="302"/>
      <c r="AO39" s="302"/>
      <c r="AP39" s="302"/>
      <c r="AQ39" s="302"/>
      <c r="AR39" s="302"/>
      <c r="AS39" s="302"/>
      <c r="AT39" s="302"/>
      <c r="AU39" s="302"/>
      <c r="AV39" s="302"/>
      <c r="AW39" s="302"/>
      <c r="AX39" s="302"/>
      <c r="AY39" s="302"/>
      <c r="AZ39" s="302"/>
      <c r="BA39" s="302"/>
      <c r="BB39" s="302"/>
      <c r="BC39" s="302"/>
      <c r="BD39" s="302"/>
      <c r="BE39" s="302"/>
      <c r="BF39" s="302"/>
      <c r="BG39" s="302"/>
      <c r="BH39" s="302"/>
      <c r="BI39" s="302"/>
      <c r="BJ39" s="302"/>
      <c r="BK39" s="302"/>
      <c r="BL39" s="302"/>
      <c r="BM39" s="302"/>
      <c r="BN39" s="302"/>
      <c r="BO39" s="302"/>
      <c r="BP39" s="302"/>
      <c r="BQ39" s="302"/>
      <c r="BR39" s="302"/>
      <c r="BS39" s="302"/>
      <c r="BT39" s="302"/>
      <c r="BU39" s="302"/>
      <c r="BV39" s="302"/>
      <c r="BW39" s="302"/>
      <c r="BX39" s="302"/>
      <c r="BY39" s="302"/>
      <c r="BZ39" s="302"/>
      <c r="CA39" s="302"/>
      <c r="CB39" s="189"/>
      <c r="CC39" s="303"/>
      <c r="CD39" s="303"/>
      <c r="CE39" s="53" t="s">
        <v>3</v>
      </c>
      <c r="CG39" s="315">
        <f t="shared" ref="CG39:CK39" si="78">IF($I36=CG$6,$H36*$L36,IF(CG37=$N36,$H36,
IF(CF39&gt;0,+CF39-CF40,0)))</f>
        <v>0</v>
      </c>
      <c r="CH39" s="315">
        <f t="shared" ca="1" si="78"/>
        <v>0</v>
      </c>
      <c r="CI39" s="315">
        <f t="shared" ca="1" si="78"/>
        <v>0</v>
      </c>
      <c r="CJ39" s="315">
        <f t="shared" ca="1" si="78"/>
        <v>0</v>
      </c>
      <c r="CK39" s="315">
        <f t="shared" ca="1" si="78"/>
        <v>0</v>
      </c>
      <c r="CL39" s="315">
        <f ca="1">IF($I36=CL$6,$H36*$L36,IF(CL37=$N36,$H36,
IF(CK39&gt;0,+CK39-CK40,0)))</f>
        <v>0</v>
      </c>
      <c r="CM39" s="315">
        <f t="shared" ref="CM39:CZ39" ca="1" si="79">IF($I36=CM$6,$H36*$L36,IF(CM37=$N36,$H36,
IF(CL39&gt;0,+CL39-CL40,0)))</f>
        <v>0</v>
      </c>
      <c r="CN39" s="315">
        <f t="shared" ca="1" si="79"/>
        <v>0</v>
      </c>
      <c r="CO39" s="315">
        <f t="shared" ca="1" si="79"/>
        <v>0</v>
      </c>
      <c r="CP39" s="315">
        <f t="shared" ca="1" si="79"/>
        <v>0</v>
      </c>
      <c r="CQ39" s="315">
        <f t="shared" ca="1" si="79"/>
        <v>0</v>
      </c>
      <c r="CR39" s="315">
        <f t="shared" ca="1" si="79"/>
        <v>0</v>
      </c>
      <c r="CS39" s="315">
        <f t="shared" ca="1" si="79"/>
        <v>0</v>
      </c>
      <c r="CT39" s="315">
        <f t="shared" ca="1" si="79"/>
        <v>0</v>
      </c>
      <c r="CU39" s="315">
        <f t="shared" ca="1" si="79"/>
        <v>0</v>
      </c>
      <c r="CV39" s="315">
        <f t="shared" ca="1" si="79"/>
        <v>0</v>
      </c>
      <c r="CW39" s="315">
        <f t="shared" ca="1" si="79"/>
        <v>0</v>
      </c>
      <c r="CX39" s="315">
        <f t="shared" ca="1" si="79"/>
        <v>0</v>
      </c>
      <c r="CY39" s="315">
        <f t="shared" ca="1" si="79"/>
        <v>0</v>
      </c>
      <c r="CZ39" s="315">
        <f t="shared" ca="1" si="79"/>
        <v>0</v>
      </c>
    </row>
    <row r="40" spans="1:104" ht="15" hidden="1" customHeight="1" outlineLevel="1" x14ac:dyDescent="0.3">
      <c r="A40" s="304"/>
      <c r="B40" s="243"/>
      <c r="C40" s="305"/>
      <c r="D40" s="306"/>
      <c r="E40" s="307" t="str">
        <f>_xlfn.IFNA(INDEX(Table_Def[[Asset category]:[Unit]],MATCH(Insert_Assets!B40,Table_Def[Asset category],0),2),"")</f>
        <v/>
      </c>
      <c r="F40" s="308"/>
      <c r="G40" s="279"/>
      <c r="H40" s="309">
        <f t="shared" si="6"/>
        <v>0</v>
      </c>
      <c r="I40" s="243"/>
      <c r="J40" s="310"/>
      <c r="K40" s="311">
        <f t="shared" si="77"/>
        <v>0</v>
      </c>
      <c r="L40" s="312">
        <f t="shared" si="5"/>
        <v>1</v>
      </c>
      <c r="M40" s="313">
        <f t="shared" si="7"/>
        <v>0</v>
      </c>
      <c r="N40" s="316">
        <f>_xlfn.IFNA(IF(INDEX(Table_Def[],MATCH(B40,Table_Def[Asset category],0),3)=0,1,INDEX(Table_Def[],MATCH(B40,Table_Def[Asset category],0),3)),0)</f>
        <v>0</v>
      </c>
      <c r="P40" s="178"/>
      <c r="Q40" s="178"/>
      <c r="R40" s="178"/>
      <c r="S40" s="178"/>
      <c r="T40" s="302"/>
      <c r="U40" s="302"/>
      <c r="V40" s="302"/>
      <c r="W40" s="302"/>
      <c r="X40" s="302"/>
      <c r="Y40" s="302"/>
      <c r="Z40" s="302"/>
      <c r="AA40" s="302"/>
      <c r="AB40" s="302"/>
      <c r="AC40" s="302"/>
      <c r="AD40" s="302"/>
      <c r="AE40" s="302"/>
      <c r="AF40" s="302"/>
      <c r="AG40" s="302"/>
      <c r="AH40" s="302"/>
      <c r="AI40" s="302"/>
      <c r="AJ40" s="302"/>
      <c r="AK40" s="302"/>
      <c r="AL40" s="302"/>
      <c r="AM40" s="302"/>
      <c r="AN40" s="302"/>
      <c r="AO40" s="302"/>
      <c r="AP40" s="302"/>
      <c r="AQ40" s="302"/>
      <c r="AR40" s="302"/>
      <c r="AS40" s="302"/>
      <c r="AT40" s="302"/>
      <c r="AU40" s="302"/>
      <c r="AV40" s="302"/>
      <c r="AW40" s="302"/>
      <c r="AX40" s="302"/>
      <c r="AY40" s="302"/>
      <c r="AZ40" s="302"/>
      <c r="BA40" s="302"/>
      <c r="BB40" s="302"/>
      <c r="BC40" s="302"/>
      <c r="BD40" s="302"/>
      <c r="BE40" s="302"/>
      <c r="BF40" s="302"/>
      <c r="BG40" s="302"/>
      <c r="BH40" s="302"/>
      <c r="BI40" s="302"/>
      <c r="BJ40" s="302"/>
      <c r="BK40" s="302"/>
      <c r="BL40" s="302"/>
      <c r="BM40" s="302"/>
      <c r="BN40" s="302"/>
      <c r="BO40" s="302"/>
      <c r="BP40" s="302"/>
      <c r="BQ40" s="302"/>
      <c r="BR40" s="302"/>
      <c r="BS40" s="302"/>
      <c r="BT40" s="302"/>
      <c r="BU40" s="302"/>
      <c r="BV40" s="302"/>
      <c r="BW40" s="302"/>
      <c r="BX40" s="302"/>
      <c r="BY40" s="302"/>
      <c r="BZ40" s="302"/>
      <c r="CA40" s="302"/>
      <c r="CB40" s="189"/>
      <c r="CC40" s="303"/>
      <c r="CD40" s="303"/>
      <c r="CE40" s="53" t="s">
        <v>38</v>
      </c>
      <c r="CF40" s="315"/>
      <c r="CG40" s="315">
        <f>IF(CG41&lt;1,0,CG42-CG41)</f>
        <v>0</v>
      </c>
      <c r="CH40" s="315">
        <f t="shared" ref="CH40:CZ40" ca="1" si="80">IF(CH41&lt;1,0,CH42-CH41)</f>
        <v>0</v>
      </c>
      <c r="CI40" s="315">
        <f t="shared" ca="1" si="80"/>
        <v>0</v>
      </c>
      <c r="CJ40" s="315">
        <f t="shared" ca="1" si="80"/>
        <v>0</v>
      </c>
      <c r="CK40" s="315">
        <f t="shared" ca="1" si="80"/>
        <v>0</v>
      </c>
      <c r="CL40" s="315">
        <f t="shared" ca="1" si="80"/>
        <v>0</v>
      </c>
      <c r="CM40" s="315">
        <f t="shared" ca="1" si="80"/>
        <v>0</v>
      </c>
      <c r="CN40" s="315">
        <f t="shared" ca="1" si="80"/>
        <v>0</v>
      </c>
      <c r="CO40" s="315">
        <f t="shared" ca="1" si="80"/>
        <v>0</v>
      </c>
      <c r="CP40" s="315">
        <f t="shared" ca="1" si="80"/>
        <v>0</v>
      </c>
      <c r="CQ40" s="315">
        <f t="shared" ca="1" si="80"/>
        <v>0</v>
      </c>
      <c r="CR40" s="315">
        <f t="shared" ca="1" si="80"/>
        <v>0</v>
      </c>
      <c r="CS40" s="315">
        <f t="shared" ca="1" si="80"/>
        <v>0</v>
      </c>
      <c r="CT40" s="315">
        <f t="shared" ca="1" si="80"/>
        <v>0</v>
      </c>
      <c r="CU40" s="315">
        <f t="shared" ca="1" si="80"/>
        <v>0</v>
      </c>
      <c r="CV40" s="315">
        <f t="shared" ca="1" si="80"/>
        <v>0</v>
      </c>
      <c r="CW40" s="315">
        <f t="shared" ca="1" si="80"/>
        <v>0</v>
      </c>
      <c r="CX40" s="315">
        <f t="shared" ca="1" si="80"/>
        <v>0</v>
      </c>
      <c r="CY40" s="315">
        <f t="shared" ca="1" si="80"/>
        <v>0</v>
      </c>
      <c r="CZ40" s="315">
        <f t="shared" ca="1" si="80"/>
        <v>0</v>
      </c>
    </row>
    <row r="41" spans="1:104" ht="15" hidden="1" customHeight="1" outlineLevel="1" x14ac:dyDescent="0.3">
      <c r="A41" s="304"/>
      <c r="B41" s="243"/>
      <c r="C41" s="305"/>
      <c r="D41" s="306"/>
      <c r="E41" s="307" t="str">
        <f>_xlfn.IFNA(INDEX(Table_Def[[Asset category]:[Unit]],MATCH(Insert_Assets!B41,Table_Def[Asset category],0),2),"")</f>
        <v/>
      </c>
      <c r="F41" s="308"/>
      <c r="G41" s="279"/>
      <c r="H41" s="309">
        <f t="shared" si="6"/>
        <v>0</v>
      </c>
      <c r="I41" s="243"/>
      <c r="J41" s="310"/>
      <c r="K41" s="311">
        <f t="shared" si="77"/>
        <v>0</v>
      </c>
      <c r="L41" s="312">
        <f t="shared" si="5"/>
        <v>1</v>
      </c>
      <c r="M41" s="313">
        <f t="shared" si="7"/>
        <v>0</v>
      </c>
      <c r="N41" s="316">
        <f>_xlfn.IFNA(IF(INDEX(Table_Def[],MATCH(B41,Table_Def[Asset category],0),3)=0,1,INDEX(Table_Def[],MATCH(B41,Table_Def[Asset category],0),3)),0)</f>
        <v>0</v>
      </c>
      <c r="P41" s="178"/>
      <c r="Q41" s="178"/>
      <c r="R41" s="178"/>
      <c r="S41" s="178"/>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c r="BP41" s="302"/>
      <c r="BQ41" s="302"/>
      <c r="BR41" s="302"/>
      <c r="BS41" s="302"/>
      <c r="BT41" s="302"/>
      <c r="BU41" s="302"/>
      <c r="BV41" s="302"/>
      <c r="BW41" s="302"/>
      <c r="BX41" s="302"/>
      <c r="BY41" s="302"/>
      <c r="BZ41" s="302"/>
      <c r="CA41" s="302"/>
      <c r="CB41" s="189"/>
      <c r="CC41" s="303"/>
      <c r="CD41" s="303"/>
      <c r="CE41" s="53" t="s">
        <v>47</v>
      </c>
      <c r="CG41" s="315">
        <f>CG39*Insert_Finance!$C$17</f>
        <v>0</v>
      </c>
      <c r="CH41" s="315">
        <f ca="1">CH39*Insert_Finance!$C$17</f>
        <v>0</v>
      </c>
      <c r="CI41" s="315">
        <f ca="1">CI39*Insert_Finance!$C$17</f>
        <v>0</v>
      </c>
      <c r="CJ41" s="315">
        <f ca="1">CJ39*Insert_Finance!$C$17</f>
        <v>0</v>
      </c>
      <c r="CK41" s="315">
        <f ca="1">CK39*Insert_Finance!$C$17</f>
        <v>0</v>
      </c>
      <c r="CL41" s="315">
        <f ca="1">CL39*Insert_Finance!$C$17</f>
        <v>0</v>
      </c>
      <c r="CM41" s="315">
        <f ca="1">CM39*Insert_Finance!$C$17</f>
        <v>0</v>
      </c>
      <c r="CN41" s="315">
        <f ca="1">CN39*Insert_Finance!$C$17</f>
        <v>0</v>
      </c>
      <c r="CO41" s="315">
        <f ca="1">CO39*Insert_Finance!$C$17</f>
        <v>0</v>
      </c>
      <c r="CP41" s="315">
        <f ca="1">CP39*Insert_Finance!$C$17</f>
        <v>0</v>
      </c>
      <c r="CQ41" s="315">
        <f ca="1">CQ39*Insert_Finance!$C$17</f>
        <v>0</v>
      </c>
      <c r="CR41" s="315">
        <f ca="1">CR39*Insert_Finance!$C$17</f>
        <v>0</v>
      </c>
      <c r="CS41" s="315">
        <f ca="1">CS39*Insert_Finance!$C$17</f>
        <v>0</v>
      </c>
      <c r="CT41" s="315">
        <f ca="1">CT39*Insert_Finance!$C$17</f>
        <v>0</v>
      </c>
      <c r="CU41" s="315">
        <f ca="1">CU39*Insert_Finance!$C$17</f>
        <v>0</v>
      </c>
      <c r="CV41" s="315">
        <f ca="1">CV39*Insert_Finance!$C$17</f>
        <v>0</v>
      </c>
      <c r="CW41" s="315">
        <f ca="1">CW39*Insert_Finance!$C$17</f>
        <v>0</v>
      </c>
      <c r="CX41" s="315">
        <f ca="1">CX39*Insert_Finance!$C$17</f>
        <v>0</v>
      </c>
      <c r="CY41" s="315">
        <f ca="1">CY39*Insert_Finance!$C$17</f>
        <v>0</v>
      </c>
      <c r="CZ41" s="315">
        <f ca="1">CZ39*Insert_Finance!$C$17</f>
        <v>0</v>
      </c>
    </row>
    <row r="42" spans="1:104" ht="15" hidden="1" customHeight="1" outlineLevel="1" x14ac:dyDescent="0.3">
      <c r="A42" s="304"/>
      <c r="B42" s="243"/>
      <c r="C42" s="305"/>
      <c r="D42" s="306"/>
      <c r="E42" s="307" t="str">
        <f>_xlfn.IFNA(INDEX(Table_Def[[Asset category]:[Unit]],MATCH(Insert_Assets!B42,Table_Def[Asset category],0),2),"")</f>
        <v/>
      </c>
      <c r="F42" s="308"/>
      <c r="G42" s="279"/>
      <c r="H42" s="309">
        <f t="shared" si="6"/>
        <v>0</v>
      </c>
      <c r="I42" s="243"/>
      <c r="J42" s="310"/>
      <c r="K42" s="311">
        <f t="shared" si="77"/>
        <v>0</v>
      </c>
      <c r="L42" s="312">
        <f t="shared" si="5"/>
        <v>1</v>
      </c>
      <c r="M42" s="313">
        <f t="shared" si="7"/>
        <v>0</v>
      </c>
      <c r="N42" s="316">
        <f>_xlfn.IFNA(IF(INDEX(Table_Def[],MATCH(B42,Table_Def[Asset category],0),3)=0,1,INDEX(Table_Def[],MATCH(B42,Table_Def[Asset category],0),3)),0)</f>
        <v>0</v>
      </c>
      <c r="P42" s="178"/>
      <c r="Q42" s="178"/>
      <c r="R42" s="178"/>
      <c r="S42" s="178"/>
      <c r="T42" s="302"/>
      <c r="U42" s="302"/>
      <c r="V42" s="302"/>
      <c r="W42" s="302"/>
      <c r="X42" s="302"/>
      <c r="Y42" s="302"/>
      <c r="Z42" s="302"/>
      <c r="AA42" s="302"/>
      <c r="AB42" s="302"/>
      <c r="AC42" s="302"/>
      <c r="AD42" s="302"/>
      <c r="AE42" s="302"/>
      <c r="AF42" s="302"/>
      <c r="AG42" s="302"/>
      <c r="AH42" s="302"/>
      <c r="AI42" s="302"/>
      <c r="AJ42" s="302"/>
      <c r="AK42" s="302"/>
      <c r="AL42" s="302"/>
      <c r="AM42" s="302"/>
      <c r="AN42" s="302"/>
      <c r="AO42" s="302"/>
      <c r="AP42" s="302"/>
      <c r="AQ42" s="302"/>
      <c r="AR42" s="302"/>
      <c r="AS42" s="302"/>
      <c r="AT42" s="302"/>
      <c r="AU42" s="302"/>
      <c r="AV42" s="302"/>
      <c r="AW42" s="302"/>
      <c r="AX42" s="302"/>
      <c r="AY42" s="302"/>
      <c r="AZ42" s="302"/>
      <c r="BA42" s="302"/>
      <c r="BB42" s="302"/>
      <c r="BC42" s="302"/>
      <c r="BD42" s="302"/>
      <c r="BE42" s="302"/>
      <c r="BF42" s="302"/>
      <c r="BG42" s="302"/>
      <c r="BH42" s="302"/>
      <c r="BI42" s="302"/>
      <c r="BJ42" s="302"/>
      <c r="BK42" s="302"/>
      <c r="BL42" s="302"/>
      <c r="BM42" s="302"/>
      <c r="BN42" s="302"/>
      <c r="BO42" s="302"/>
      <c r="BP42" s="302"/>
      <c r="BQ42" s="302"/>
      <c r="BR42" s="302"/>
      <c r="BS42" s="302"/>
      <c r="BT42" s="302"/>
      <c r="BU42" s="302"/>
      <c r="BV42" s="302"/>
      <c r="BW42" s="302"/>
      <c r="BX42" s="302"/>
      <c r="BY42" s="302"/>
      <c r="BZ42" s="302"/>
      <c r="CA42" s="302"/>
      <c r="CB42" s="189"/>
      <c r="CC42" s="303"/>
      <c r="CD42" s="303"/>
      <c r="CE42" s="53" t="s">
        <v>48</v>
      </c>
      <c r="CF42" s="315"/>
      <c r="CG42" s="315">
        <f ca="1">IF(CG39=0,0,
IF(CG39&lt;1,0,
IF($N36-CG37&lt;&gt;$N36,-PMT(Insert_Finance!$C$17,$N36,OFFSET(CG39,,(CG37-$N36),1,1),0,0),
IF(CG37=0,0,CF42))))</f>
        <v>0</v>
      </c>
      <c r="CH42" s="315">
        <f ca="1">IF(CH39=0,0,
IF(CH39&lt;1,0,
IF($N36-CH37&lt;&gt;$N36,-PMT(Insert_Finance!$C$17,$N36,OFFSET(CH39,,(CH37-$N36),1,1),0,0),
IF(CH37=0,0,CG42))))</f>
        <v>0</v>
      </c>
      <c r="CI42" s="315">
        <f ca="1">IF(CI39=0,0,
IF(CI39&lt;1,0,
IF($N36-CI37&lt;&gt;$N36,-PMT(Insert_Finance!$C$17,$N36,OFFSET(CI39,,(CI37-$N36),1,1),0,0),
IF(CI37=0,0,CH42))))</f>
        <v>0</v>
      </c>
      <c r="CJ42" s="315">
        <f ca="1">IF(CJ39=0,0,
IF(CJ39&lt;1,0,
IF($N36-CJ37&lt;&gt;$N36,-PMT(Insert_Finance!$C$17,$N36,OFFSET(CJ39,,(CJ37-$N36),1,1),0,0),
IF(CJ37=0,0,CI42))))</f>
        <v>0</v>
      </c>
      <c r="CK42" s="315">
        <f ca="1">IF(CK39=0,0,
IF(CK39&lt;1,0,
IF($N36-CK37&lt;&gt;$N36,-PMT(Insert_Finance!$C$17,$N36,OFFSET(CK39,,(CK37-$N36),1,1),0,0),
IF(CK37=0,0,CJ42))))</f>
        <v>0</v>
      </c>
      <c r="CL42" s="315">
        <f ca="1">IF(CL39=0,0,
IF(CL39&lt;1,0,
IF($N36-CL37&lt;&gt;$N36,-PMT(Insert_Finance!$C$17,$N36,OFFSET(CL39,,(CL37-$N36),1,1),0,0),
IF(CL37=0,0,CK42))))</f>
        <v>0</v>
      </c>
      <c r="CM42" s="315">
        <f ca="1">IF(CM39=0,0,
IF(CM39&lt;1,0,
IF($N36-CM37&lt;&gt;$N36,-PMT(Insert_Finance!$C$17,$N36,OFFSET(CM39,,(CM37-$N36),1,1),0,0),
IF(CM37=0,0,CL42))))</f>
        <v>0</v>
      </c>
      <c r="CN42" s="315">
        <f ca="1">IF(CN39=0,0,
IF(CN39&lt;1,0,
IF($N36-CN37&lt;&gt;$N36,-PMT(Insert_Finance!$C$17,$N36,OFFSET(CN39,,(CN37-$N36),1,1),0,0),
IF(CN37=0,0,CM42))))</f>
        <v>0</v>
      </c>
      <c r="CO42" s="315">
        <f ca="1">IF(CO39=0,0,
IF(CO39&lt;1,0,
IF($N36-CO37&lt;&gt;$N36,-PMT(Insert_Finance!$C$17,$N36,OFFSET(CO39,,(CO37-$N36),1,1),0,0),
IF(CO37=0,0,CN42))))</f>
        <v>0</v>
      </c>
      <c r="CP42" s="315">
        <f ca="1">IF(CP39=0,0,
IF(CP39&lt;1,0,
IF($N36-CP37&lt;&gt;$N36,-PMT(Insert_Finance!$C$17,$N36,OFFSET(CP39,,(CP37-$N36),1,1),0,0),
IF(CP37=0,0,CO42))))</f>
        <v>0</v>
      </c>
      <c r="CQ42" s="315">
        <f ca="1">IF(CQ39=0,0,
IF(CQ39&lt;1,0,
IF($N36-CQ37&lt;&gt;$N36,-PMT(Insert_Finance!$C$17,$N36,OFFSET(CQ39,,(CQ37-$N36),1,1),0,0),
IF(CQ37=0,0,CP42))))</f>
        <v>0</v>
      </c>
      <c r="CR42" s="315">
        <f ca="1">IF(CR39=0,0,
IF(CR39&lt;1,0,
IF($N36-CR37&lt;&gt;$N36,-PMT(Insert_Finance!$C$17,$N36,OFFSET(CR39,,(CR37-$N36),1,1),0,0),
IF(CR37=0,0,CQ42))))</f>
        <v>0</v>
      </c>
      <c r="CS42" s="315">
        <f ca="1">IF(CS39=0,0,
IF(CS39&lt;1,0,
IF($N36-CS37&lt;&gt;$N36,-PMT(Insert_Finance!$C$17,$N36,OFFSET(CS39,,(CS37-$N36),1,1),0,0),
IF(CS37=0,0,CR42))))</f>
        <v>0</v>
      </c>
      <c r="CT42" s="315">
        <f ca="1">IF(CT39=0,0,
IF(CT39&lt;1,0,
IF($N36-CT37&lt;&gt;$N36,-PMT(Insert_Finance!$C$17,$N36,OFFSET(CT39,,(CT37-$N36),1,1),0,0),
IF(CT37=0,0,CS42))))</f>
        <v>0</v>
      </c>
      <c r="CU42" s="315">
        <f ca="1">IF(CU39=0,0,
IF(CU39&lt;1,0,
IF($N36-CU37&lt;&gt;$N36,-PMT(Insert_Finance!$C$17,$N36,OFFSET(CU39,,(CU37-$N36),1,1),0,0),
IF(CU37=0,0,CT42))))</f>
        <v>0</v>
      </c>
      <c r="CV42" s="315">
        <f ca="1">IF(CV39=0,0,
IF(CV39&lt;1,0,
IF($N36-CV37&lt;&gt;$N36,-PMT(Insert_Finance!$C$17,$N36,OFFSET(CV39,,(CV37-$N36),1,1),0,0),
IF(CV37=0,0,CU42))))</f>
        <v>0</v>
      </c>
      <c r="CW42" s="315">
        <f ca="1">IF(CW39=0,0,
IF(CW39&lt;1,0,
IF($N36-CW37&lt;&gt;$N36,-PMT(Insert_Finance!$C$17,$N36,OFFSET(CW39,,(CW37-$N36),1,1),0,0),
IF(CW37=0,0,CV42))))</f>
        <v>0</v>
      </c>
      <c r="CX42" s="315">
        <f ca="1">IF(CX39=0,0,
IF(CX39&lt;1,0,
IF($N36-CX37&lt;&gt;$N36,-PMT(Insert_Finance!$C$17,$N36,OFFSET(CX39,,(CX37-$N36),1,1),0,0),
IF(CX37=0,0,CW42))))</f>
        <v>0</v>
      </c>
      <c r="CY42" s="315">
        <f ca="1">IF(CY39=0,0,
IF(CY39&lt;1,0,
IF($N36-CY37&lt;&gt;$N36,-PMT(Insert_Finance!$C$17,$N36,OFFSET(CY39,,(CY37-$N36),1,1),0,0),
IF(CY37=0,0,CX42))))</f>
        <v>0</v>
      </c>
      <c r="CZ42" s="315">
        <f ca="1">IF(CZ39=0,0,
IF(CZ39&lt;1,0,
IF($N36-CZ37&lt;&gt;$N36,-PMT(Insert_Finance!$C$17,$N36,OFFSET(CZ39,,(CZ37-$N36),1,1),0,0),
IF(CZ37=0,0,CY42))))</f>
        <v>0</v>
      </c>
    </row>
    <row r="43" spans="1:104" ht="30" customHeight="1" collapsed="1" x14ac:dyDescent="0.3">
      <c r="A43" s="304"/>
      <c r="B43" s="650"/>
      <c r="C43" s="657"/>
      <c r="D43" s="658"/>
      <c r="E43" s="307" t="str">
        <f>_xlfn.IFNA(INDEX(Table_Def[[Asset category]:[Unit]],MATCH(Insert_Assets!B43,Table_Def[Asset category],0),2),"")</f>
        <v/>
      </c>
      <c r="F43" s="663"/>
      <c r="G43" s="664"/>
      <c r="H43" s="309">
        <f t="shared" si="6"/>
        <v>0</v>
      </c>
      <c r="I43" s="669"/>
      <c r="J43" s="670"/>
      <c r="K43" s="311">
        <f t="shared" si="77"/>
        <v>0</v>
      </c>
      <c r="L43" s="312">
        <f t="shared" si="5"/>
        <v>1</v>
      </c>
      <c r="M43" s="313">
        <f t="shared" si="7"/>
        <v>0</v>
      </c>
      <c r="N43" s="316">
        <f>_xlfn.IFNA(IF(INDEX(Table_Def[],MATCH(B43,Table_Def[Asset category],0),3)=0,20,INDEX(Table_Def[],MATCH(B43,Table_Def[Asset category],0),3)),0)</f>
        <v>0</v>
      </c>
      <c r="P43" s="178"/>
      <c r="Q43" s="178"/>
      <c r="R43" s="178"/>
      <c r="S43" s="178"/>
      <c r="T43" s="302">
        <f t="shared" si="13"/>
        <v>0</v>
      </c>
      <c r="U43" s="302">
        <f>SUMIF($CG$6:$CZ$6,T$17,$CG46:$CZ46)</f>
        <v>0</v>
      </c>
      <c r="V43" s="302">
        <f>SUMIF($CG$6:$CZ$6,T$17,$CG48:$CZ48)</f>
        <v>0</v>
      </c>
      <c r="W43" s="302">
        <f t="shared" si="14"/>
        <v>0</v>
      </c>
      <c r="X43" s="302">
        <f>SUMIF($CG$6:$CZ$6,W$17,$CG46:$CZ46)</f>
        <v>0</v>
      </c>
      <c r="Y43" s="302">
        <f>SUMIF($CG$6:$CZ$6,W$17,$CG48:$CZ48)</f>
        <v>0</v>
      </c>
      <c r="Z43" s="302">
        <f t="shared" si="15"/>
        <v>0</v>
      </c>
      <c r="AA43" s="302">
        <f>SUMIF($CG$6:$CZ$6,Z$17,$CG46:$CZ46)</f>
        <v>0</v>
      </c>
      <c r="AB43" s="302">
        <f>SUMIF($CG$6:$CZ$6,Z$17,$CG48:$CZ48)</f>
        <v>0</v>
      </c>
      <c r="AC43" s="302">
        <f t="shared" si="16"/>
        <v>0</v>
      </c>
      <c r="AD43" s="302">
        <f>SUMIF($CG$6:$CZ$6,AC$17,$CG46:$CZ46)</f>
        <v>0</v>
      </c>
      <c r="AE43" s="302">
        <f>SUMIF($CG$6:$CZ$6,AC$17,$CG48:$CZ48)</f>
        <v>0</v>
      </c>
      <c r="AF43" s="302">
        <f t="shared" si="17"/>
        <v>0</v>
      </c>
      <c r="AG43" s="302">
        <f>SUMIF($CG$6:$CZ$6,AF$17,$CG46:$CZ46)</f>
        <v>0</v>
      </c>
      <c r="AH43" s="302">
        <f>SUMIF($CG$6:$CZ$6,AF$17,$CG48:$CZ48)</f>
        <v>0</v>
      </c>
      <c r="AI43" s="302">
        <f t="shared" si="18"/>
        <v>0</v>
      </c>
      <c r="AJ43" s="302">
        <f>SUMIF($CG$6:$CZ$6,AI$17,$CG46:$CZ46)</f>
        <v>0</v>
      </c>
      <c r="AK43" s="302">
        <f>SUMIF($CG$6:$CZ$6,AI$17,$CG48:$CZ48)</f>
        <v>0</v>
      </c>
      <c r="AL43" s="302">
        <f t="shared" si="19"/>
        <v>0</v>
      </c>
      <c r="AM43" s="302">
        <f>SUMIF($CG$6:$CZ$6,AL$17,$CG46:$CZ46)</f>
        <v>0</v>
      </c>
      <c r="AN43" s="302">
        <f>SUMIF($CG$6:$CZ$6,AL$17,$CG48:$CZ48)</f>
        <v>0</v>
      </c>
      <c r="AO43" s="302">
        <f t="shared" si="20"/>
        <v>0</v>
      </c>
      <c r="AP43" s="302">
        <f>SUMIF($CG$6:$CZ$6,AO$17,$CG46:$CZ46)</f>
        <v>0</v>
      </c>
      <c r="AQ43" s="302">
        <f>SUMIF($CG$6:$CZ$6,AO$17,$CG48:$CZ48)</f>
        <v>0</v>
      </c>
      <c r="AR43" s="302">
        <f t="shared" si="21"/>
        <v>0</v>
      </c>
      <c r="AS43" s="302">
        <f>SUMIF($CG$6:$CZ$6,AR$17,$CG46:$CZ46)</f>
        <v>0</v>
      </c>
      <c r="AT43" s="302">
        <f>SUMIF($CG$6:$CZ$6,AR$17,$CG48:$CZ48)</f>
        <v>0</v>
      </c>
      <c r="AU43" s="302">
        <f t="shared" si="22"/>
        <v>0</v>
      </c>
      <c r="AV43" s="302">
        <f>SUMIF($CG$6:$CZ$6,AU$17,$CG46:$CZ46)</f>
        <v>0</v>
      </c>
      <c r="AW43" s="302">
        <f>SUMIF($CG$6:$CZ$6,AU$17,$CG48:$CZ48)</f>
        <v>0</v>
      </c>
      <c r="AX43" s="302">
        <f t="shared" si="23"/>
        <v>0</v>
      </c>
      <c r="AY43" s="302">
        <f>SUMIF($CG$6:$CZ$6,AX$17,$CG46:$CZ46)</f>
        <v>0</v>
      </c>
      <c r="AZ43" s="302">
        <f>SUMIF($CG$6:$CZ$6,AX$17,$CG48:$CZ48)</f>
        <v>0</v>
      </c>
      <c r="BA43" s="302">
        <f t="shared" si="24"/>
        <v>0</v>
      </c>
      <c r="BB43" s="302">
        <f>SUMIF($CG$6:$CZ$6,BA$17,$CG46:$CZ46)</f>
        <v>0</v>
      </c>
      <c r="BC43" s="302">
        <f>SUMIF($CG$6:$CZ$6,BA$17,$CG48:$CZ48)</f>
        <v>0</v>
      </c>
      <c r="BD43" s="302">
        <f t="shared" si="25"/>
        <v>0</v>
      </c>
      <c r="BE43" s="302">
        <f>SUMIF($CG$6:$CZ$6,BD$17,$CG46:$CZ46)</f>
        <v>0</v>
      </c>
      <c r="BF43" s="302">
        <f>SUMIF($CG$6:$CZ$6,BD$17,$CG48:$CZ48)</f>
        <v>0</v>
      </c>
      <c r="BG43" s="302">
        <f t="shared" si="26"/>
        <v>0</v>
      </c>
      <c r="BH43" s="302">
        <f>SUMIF($CG$6:$CZ$6,BG$17,$CG46:$CZ46)</f>
        <v>0</v>
      </c>
      <c r="BI43" s="302">
        <f>SUMIF($CG$6:$CZ$6,BG$17,$CG48:$CZ48)</f>
        <v>0</v>
      </c>
      <c r="BJ43" s="302">
        <f t="shared" si="27"/>
        <v>0</v>
      </c>
      <c r="BK43" s="302">
        <f>SUMIF($CG$6:$CZ$6,BJ$17,$CG46:$CZ46)</f>
        <v>0</v>
      </c>
      <c r="BL43" s="302">
        <f>SUMIF($CG$6:$CZ$6,BJ$17,$CG48:$CZ48)</f>
        <v>0</v>
      </c>
      <c r="BM43" s="302">
        <f t="shared" si="28"/>
        <v>0</v>
      </c>
      <c r="BN43" s="302">
        <f>SUMIF($CG$6:$CZ$6,BM$17,$CG46:$CZ46)</f>
        <v>0</v>
      </c>
      <c r="BO43" s="302">
        <f>SUMIF($CG$6:$CZ$6,BM$17,$CG48:$CZ48)</f>
        <v>0</v>
      </c>
      <c r="BP43" s="302">
        <f t="shared" si="29"/>
        <v>0</v>
      </c>
      <c r="BQ43" s="302">
        <f>SUMIF($CG$6:$CZ$6,BP$17,$CG46:$CZ46)</f>
        <v>0</v>
      </c>
      <c r="BR43" s="302">
        <f>SUMIF($CG$6:$CZ$6,BP$17,$CG48:$CZ48)</f>
        <v>0</v>
      </c>
      <c r="BS43" s="302">
        <f t="shared" si="30"/>
        <v>0</v>
      </c>
      <c r="BT43" s="302">
        <f>SUMIF($CG$6:$CZ$6,BS$17,$CG46:$CZ46)</f>
        <v>0</v>
      </c>
      <c r="BU43" s="302">
        <f>SUMIF($CG$6:$CZ$6,BS$17,$CG48:$CZ48)</f>
        <v>0</v>
      </c>
      <c r="BV43" s="302">
        <f t="shared" si="31"/>
        <v>0</v>
      </c>
      <c r="BW43" s="302">
        <f>SUMIF($CG$6:$CZ$6,BV$17,$CG46:$CZ46)</f>
        <v>0</v>
      </c>
      <c r="BX43" s="302">
        <f>SUMIF($CG$6:$CZ$6,BV$17,$CG48:$CZ48)</f>
        <v>0</v>
      </c>
      <c r="BY43" s="302">
        <f t="shared" si="32"/>
        <v>0</v>
      </c>
      <c r="BZ43" s="302">
        <f>SUMIF($CG$6:$CZ$6,BY$17,$CG46:$CZ46)</f>
        <v>0</v>
      </c>
      <c r="CA43" s="302">
        <f>SUMIF($CG$6:$CZ$6,BY$17,$CG48:$CZ48)</f>
        <v>0</v>
      </c>
      <c r="CB43" s="189"/>
      <c r="CC43" s="303"/>
      <c r="CD43" s="303"/>
      <c r="CF43" s="293"/>
      <c r="CG43" s="317"/>
      <c r="CH43" s="317"/>
      <c r="CI43" s="317"/>
      <c r="CJ43" s="317"/>
      <c r="CK43" s="317"/>
      <c r="CL43" s="317"/>
      <c r="CM43" s="317"/>
      <c r="CN43" s="317"/>
      <c r="CO43" s="317"/>
      <c r="CP43" s="317"/>
      <c r="CQ43" s="317"/>
      <c r="CR43" s="317"/>
      <c r="CS43" s="317"/>
      <c r="CT43" s="317"/>
      <c r="CU43" s="317"/>
      <c r="CV43" s="317"/>
      <c r="CW43" s="317"/>
      <c r="CX43" s="317"/>
      <c r="CY43" s="317"/>
      <c r="CZ43" s="317"/>
    </row>
    <row r="44" spans="1:104" ht="15" hidden="1" customHeight="1" outlineLevel="1" x14ac:dyDescent="0.3">
      <c r="A44" s="304"/>
      <c r="B44" s="243"/>
      <c r="C44" s="305"/>
      <c r="D44" s="306"/>
      <c r="E44" s="307" t="str">
        <f>_xlfn.IFNA(INDEX(Table_Def[[Asset category]:[Unit]],MATCH(Insert_Assets!B44,Table_Def[Asset category],0),2),"")</f>
        <v/>
      </c>
      <c r="F44" s="308"/>
      <c r="G44" s="279"/>
      <c r="H44" s="309">
        <f t="shared" si="6"/>
        <v>0</v>
      </c>
      <c r="I44" s="243"/>
      <c r="J44" s="310"/>
      <c r="K44" s="311">
        <f t="shared" si="77"/>
        <v>0</v>
      </c>
      <c r="L44" s="312">
        <f t="shared" si="5"/>
        <v>1</v>
      </c>
      <c r="M44" s="313">
        <f t="shared" si="7"/>
        <v>0</v>
      </c>
      <c r="N44" s="316">
        <f>_xlfn.IFNA(IF(INDEX(Table_Def[],MATCH(B44,Table_Def[Asset category],0),3)=0,1,INDEX(Table_Def[],MATCH(B44,Table_Def[Asset category],0),3)),0)</f>
        <v>0</v>
      </c>
      <c r="P44" s="178"/>
      <c r="Q44" s="178"/>
      <c r="R44" s="178"/>
      <c r="S44" s="178"/>
      <c r="T44" s="302"/>
      <c r="U44" s="302"/>
      <c r="V44" s="302"/>
      <c r="W44" s="302"/>
      <c r="X44" s="302"/>
      <c r="Y44" s="302"/>
      <c r="Z44" s="302"/>
      <c r="AA44" s="302"/>
      <c r="AB44" s="302"/>
      <c r="AC44" s="302"/>
      <c r="AD44" s="302"/>
      <c r="AE44" s="302"/>
      <c r="AF44" s="302"/>
      <c r="AG44" s="302"/>
      <c r="AH44" s="302"/>
      <c r="AI44" s="302"/>
      <c r="AJ44" s="302"/>
      <c r="AK44" s="302"/>
      <c r="AL44" s="302"/>
      <c r="AM44" s="302"/>
      <c r="AN44" s="302"/>
      <c r="AO44" s="302"/>
      <c r="AP44" s="302"/>
      <c r="AQ44" s="302"/>
      <c r="AR44" s="302"/>
      <c r="AS44" s="302"/>
      <c r="AT44" s="302"/>
      <c r="AU44" s="302"/>
      <c r="AV44" s="302"/>
      <c r="AW44" s="302"/>
      <c r="AX44" s="302"/>
      <c r="AY44" s="302"/>
      <c r="AZ44" s="302"/>
      <c r="BA44" s="302"/>
      <c r="BB44" s="302"/>
      <c r="BC44" s="302"/>
      <c r="BD44" s="302"/>
      <c r="BE44" s="302"/>
      <c r="BF44" s="302"/>
      <c r="BG44" s="302"/>
      <c r="BH44" s="302"/>
      <c r="BI44" s="302"/>
      <c r="BJ44" s="302"/>
      <c r="BK44" s="302"/>
      <c r="BL44" s="302"/>
      <c r="BM44" s="302"/>
      <c r="BN44" s="302"/>
      <c r="BO44" s="302"/>
      <c r="BP44" s="302"/>
      <c r="BQ44" s="302"/>
      <c r="BR44" s="302"/>
      <c r="BS44" s="302"/>
      <c r="BT44" s="302"/>
      <c r="BU44" s="302"/>
      <c r="BV44" s="302"/>
      <c r="BW44" s="302"/>
      <c r="BX44" s="302"/>
      <c r="BY44" s="302"/>
      <c r="BZ44" s="302"/>
      <c r="CA44" s="302"/>
      <c r="CB44" s="189"/>
      <c r="CC44" s="303"/>
      <c r="CD44" s="303"/>
      <c r="CE44" s="53" t="s">
        <v>49</v>
      </c>
      <c r="CF44" s="293"/>
      <c r="CG44" s="314">
        <f>IF($I43=CG$6,$N43,
IF(CF43&gt;0,CF43-1,0))</f>
        <v>0</v>
      </c>
      <c r="CH44" s="314">
        <f ca="1">IF(OR($I43=CH$6,CG45=$N43),$N43,
IF(CG44&gt;0,CG44-1,0))</f>
        <v>0</v>
      </c>
      <c r="CI44" s="314">
        <f t="shared" ref="CI44" ca="1" si="81">IF(OR($I43=CI$6,CH45=$N43),$N43,
IF(CH44&gt;0,CH44-1,0))</f>
        <v>0</v>
      </c>
      <c r="CJ44" s="314">
        <f t="shared" ref="CJ44" ca="1" si="82">IF(OR($I43=CJ$6,CI45=$N43),$N43,
IF(CI44&gt;0,CI44-1,0))</f>
        <v>0</v>
      </c>
      <c r="CK44" s="314">
        <f t="shared" ref="CK44" ca="1" si="83">IF(OR($I43=CK$6,CJ45=$N43),$N43,
IF(CJ44&gt;0,CJ44-1,0))</f>
        <v>0</v>
      </c>
      <c r="CL44" s="314">
        <f t="shared" ref="CL44" ca="1" si="84">IF(OR($I43=CL$6,CK45=$N43),$N43,
IF(CK44&gt;0,CK44-1,0))</f>
        <v>0</v>
      </c>
      <c r="CM44" s="314">
        <f t="shared" ref="CM44" ca="1" si="85">IF(OR($I43=CM$6,CL45=$N43),$N43,
IF(CL44&gt;0,CL44-1,0))</f>
        <v>0</v>
      </c>
      <c r="CN44" s="314">
        <f t="shared" ref="CN44" ca="1" si="86">IF(OR($I43=CN$6,CM45=$N43),$N43,
IF(CM44&gt;0,CM44-1,0))</f>
        <v>0</v>
      </c>
      <c r="CO44" s="314">
        <f t="shared" ref="CO44" ca="1" si="87">IF(OR($I43=CO$6,CN45=$N43),$N43,
IF(CN44&gt;0,CN44-1,0))</f>
        <v>0</v>
      </c>
      <c r="CP44" s="314">
        <f t="shared" ref="CP44" ca="1" si="88">IF(OR($I43=CP$6,CO45=$N43),$N43,
IF(CO44&gt;0,CO44-1,0))</f>
        <v>0</v>
      </c>
      <c r="CQ44" s="314">
        <f t="shared" ref="CQ44" ca="1" si="89">IF(OR($I43=CQ$6,CP45=$N43),$N43,
IF(CP44&gt;0,CP44-1,0))</f>
        <v>0</v>
      </c>
      <c r="CR44" s="314">
        <f t="shared" ref="CR44" ca="1" si="90">IF(OR($I43=CR$6,CQ45=$N43),$N43,
IF(CQ44&gt;0,CQ44-1,0))</f>
        <v>0</v>
      </c>
      <c r="CS44" s="314">
        <f t="shared" ref="CS44" ca="1" si="91">IF(OR($I43=CS$6,CR45=$N43),$N43,
IF(CR44&gt;0,CR44-1,0))</f>
        <v>0</v>
      </c>
      <c r="CT44" s="314">
        <f t="shared" ref="CT44" ca="1" si="92">IF(OR($I43=CT$6,CS45=$N43),$N43,
IF(CS44&gt;0,CS44-1,0))</f>
        <v>0</v>
      </c>
      <c r="CU44" s="314">
        <f t="shared" ref="CU44" ca="1" si="93">IF(OR($I43=CU$6,CT45=$N43),$N43,
IF(CT44&gt;0,CT44-1,0))</f>
        <v>0</v>
      </c>
      <c r="CV44" s="314">
        <f t="shared" ref="CV44" ca="1" si="94">IF(OR($I43=CV$6,CU45=$N43),$N43,
IF(CU44&gt;0,CU44-1,0))</f>
        <v>0</v>
      </c>
      <c r="CW44" s="314">
        <f t="shared" ref="CW44" ca="1" si="95">IF(OR($I43=CW$6,CV45=$N43),$N43,
IF(CV44&gt;0,CV44-1,0))</f>
        <v>0</v>
      </c>
      <c r="CX44" s="314">
        <f t="shared" ref="CX44" ca="1" si="96">IF(OR($I43=CX$6,CW45=$N43),$N43,
IF(CW44&gt;0,CW44-1,0))</f>
        <v>0</v>
      </c>
      <c r="CY44" s="314">
        <f t="shared" ref="CY44" ca="1" si="97">IF(OR($I43=CY$6,CX45=$N43),$N43,
IF(CX44&gt;0,CX44-1,0))</f>
        <v>0</v>
      </c>
      <c r="CZ44" s="314">
        <f t="shared" ref="CZ44" ca="1" si="98">IF(OR($I43=CZ$6,CY45=$N43),$N43,
IF(CY44&gt;0,CY44-1,0))</f>
        <v>0</v>
      </c>
    </row>
    <row r="45" spans="1:104" ht="15" hidden="1" customHeight="1" outlineLevel="1" x14ac:dyDescent="0.3">
      <c r="A45" s="304"/>
      <c r="B45" s="243"/>
      <c r="C45" s="305"/>
      <c r="D45" s="306"/>
      <c r="E45" s="307" t="str">
        <f>_xlfn.IFNA(INDEX(Table_Def[[Asset category]:[Unit]],MATCH(Insert_Assets!B45,Table_Def[Asset category],0),2),"")</f>
        <v/>
      </c>
      <c r="F45" s="308"/>
      <c r="G45" s="279"/>
      <c r="H45" s="309">
        <f t="shared" si="6"/>
        <v>0</v>
      </c>
      <c r="I45" s="243"/>
      <c r="J45" s="310"/>
      <c r="K45" s="311"/>
      <c r="L45" s="312">
        <f t="shared" si="5"/>
        <v>1</v>
      </c>
      <c r="M45" s="313">
        <f t="shared" si="7"/>
        <v>0</v>
      </c>
      <c r="N45" s="316">
        <f>_xlfn.IFNA(IF(INDEX(Table_Def[],MATCH(B45,Table_Def[Asset category],0),3)=0,1,INDEX(Table_Def[],MATCH(B45,Table_Def[Asset category],0),3)),0)</f>
        <v>0</v>
      </c>
      <c r="P45" s="178"/>
      <c r="Q45" s="178"/>
      <c r="R45" s="178"/>
      <c r="S45" s="178"/>
      <c r="T45" s="302"/>
      <c r="U45" s="302"/>
      <c r="V45" s="302"/>
      <c r="W45" s="302"/>
      <c r="X45" s="302"/>
      <c r="Y45" s="302"/>
      <c r="Z45" s="302"/>
      <c r="AA45" s="302"/>
      <c r="AB45" s="302"/>
      <c r="AC45" s="302"/>
      <c r="AD45" s="302"/>
      <c r="AE45" s="302"/>
      <c r="AF45" s="302"/>
      <c r="AG45" s="302"/>
      <c r="AH45" s="302"/>
      <c r="AI45" s="302"/>
      <c r="AJ45" s="302"/>
      <c r="AK45" s="302"/>
      <c r="AL45" s="302"/>
      <c r="AM45" s="302"/>
      <c r="AN45" s="302"/>
      <c r="AO45" s="302"/>
      <c r="AP45" s="302"/>
      <c r="AQ45" s="302"/>
      <c r="AR45" s="302"/>
      <c r="AS45" s="302"/>
      <c r="AT45" s="302"/>
      <c r="AU45" s="302"/>
      <c r="AV45" s="302"/>
      <c r="AW45" s="302"/>
      <c r="AX45" s="302"/>
      <c r="AY45" s="302"/>
      <c r="AZ45" s="302"/>
      <c r="BA45" s="302"/>
      <c r="BB45" s="302"/>
      <c r="BC45" s="302"/>
      <c r="BD45" s="302"/>
      <c r="BE45" s="302"/>
      <c r="BF45" s="302"/>
      <c r="BG45" s="302"/>
      <c r="BH45" s="302"/>
      <c r="BI45" s="302"/>
      <c r="BJ45" s="302"/>
      <c r="BK45" s="302"/>
      <c r="BL45" s="302"/>
      <c r="BM45" s="302"/>
      <c r="BN45" s="302"/>
      <c r="BO45" s="302"/>
      <c r="BP45" s="302"/>
      <c r="BQ45" s="302"/>
      <c r="BR45" s="302"/>
      <c r="BS45" s="302"/>
      <c r="BT45" s="302"/>
      <c r="BU45" s="302"/>
      <c r="BV45" s="302"/>
      <c r="BW45" s="302"/>
      <c r="BX45" s="302"/>
      <c r="BY45" s="302"/>
      <c r="BZ45" s="302"/>
      <c r="CA45" s="302"/>
      <c r="CB45" s="189"/>
      <c r="CC45" s="303"/>
      <c r="CD45" s="303"/>
      <c r="CE45" s="53" t="s">
        <v>116</v>
      </c>
      <c r="CF45" s="293"/>
      <c r="CG45" s="314">
        <f t="shared" ref="CG45" ca="1" si="99">IF(AND(CG44=$N43,CG44&gt;0),1,IF(CG44=0,0,OFFSET(CG44,,(CG44-$N43),1,1)-CG44+1))</f>
        <v>0</v>
      </c>
      <c r="CH45" s="314">
        <f ca="1">IF(AND(CH44=$N43,CH44&gt;0),1,IF(CH44=0,0,OFFSET(CH44,,(CH44-$N43),1,1)-CH44+1))</f>
        <v>0</v>
      </c>
      <c r="CI45" s="314">
        <f t="shared" ref="CI45:CZ45" ca="1" si="100">IF(AND(CI44=$N43,CI44&gt;0),1,IF(CI44=0,0,OFFSET(CI44,,(CI44-$N43),1,1)-CI44+1))</f>
        <v>0</v>
      </c>
      <c r="CJ45" s="314">
        <f t="shared" ca="1" si="100"/>
        <v>0</v>
      </c>
      <c r="CK45" s="314">
        <f t="shared" ca="1" si="100"/>
        <v>0</v>
      </c>
      <c r="CL45" s="314">
        <f t="shared" ca="1" si="100"/>
        <v>0</v>
      </c>
      <c r="CM45" s="314">
        <f t="shared" ca="1" si="100"/>
        <v>0</v>
      </c>
      <c r="CN45" s="314">
        <f t="shared" ca="1" si="100"/>
        <v>0</v>
      </c>
      <c r="CO45" s="314">
        <f t="shared" ca="1" si="100"/>
        <v>0</v>
      </c>
      <c r="CP45" s="314">
        <f t="shared" ca="1" si="100"/>
        <v>0</v>
      </c>
      <c r="CQ45" s="314">
        <f t="shared" ca="1" si="100"/>
        <v>0</v>
      </c>
      <c r="CR45" s="314">
        <f t="shared" ca="1" si="100"/>
        <v>0</v>
      </c>
      <c r="CS45" s="314">
        <f t="shared" ca="1" si="100"/>
        <v>0</v>
      </c>
      <c r="CT45" s="314">
        <f t="shared" ca="1" si="100"/>
        <v>0</v>
      </c>
      <c r="CU45" s="314">
        <f t="shared" ca="1" si="100"/>
        <v>0</v>
      </c>
      <c r="CV45" s="314">
        <f t="shared" ca="1" si="100"/>
        <v>0</v>
      </c>
      <c r="CW45" s="314">
        <f t="shared" ca="1" si="100"/>
        <v>0</v>
      </c>
      <c r="CX45" s="314">
        <f t="shared" ca="1" si="100"/>
        <v>0</v>
      </c>
      <c r="CY45" s="314">
        <f t="shared" ca="1" si="100"/>
        <v>0</v>
      </c>
      <c r="CZ45" s="314">
        <f t="shared" ca="1" si="100"/>
        <v>0</v>
      </c>
    </row>
    <row r="46" spans="1:104" ht="15" hidden="1" customHeight="1" outlineLevel="1" x14ac:dyDescent="0.3">
      <c r="A46" s="304"/>
      <c r="B46" s="243"/>
      <c r="C46" s="305"/>
      <c r="D46" s="306"/>
      <c r="E46" s="307" t="str">
        <f>_xlfn.IFNA(INDEX(Table_Def[[Asset category]:[Unit]],MATCH(Insert_Assets!B46,Table_Def[Asset category],0),2),"")</f>
        <v/>
      </c>
      <c r="F46" s="308"/>
      <c r="G46" s="279"/>
      <c r="H46" s="309">
        <f t="shared" si="6"/>
        <v>0</v>
      </c>
      <c r="I46" s="243"/>
      <c r="J46" s="310"/>
      <c r="K46" s="311">
        <f t="shared" ref="K46:K51" si="101">SUMIF($J$22:$J$384,J46,$H$22:$H$384)</f>
        <v>0</v>
      </c>
      <c r="L46" s="312">
        <f t="shared" si="5"/>
        <v>1</v>
      </c>
      <c r="M46" s="313">
        <f t="shared" si="7"/>
        <v>0</v>
      </c>
      <c r="N46" s="316">
        <f>_xlfn.IFNA(IF(INDEX(Table_Def[],MATCH(B46,Table_Def[Asset category],0),3)=0,1,INDEX(Table_Def[],MATCH(B46,Table_Def[Asset category],0),3)),0)</f>
        <v>0</v>
      </c>
      <c r="P46" s="178"/>
      <c r="Q46" s="178"/>
      <c r="R46" s="178"/>
      <c r="S46" s="178"/>
      <c r="T46" s="302"/>
      <c r="U46" s="302"/>
      <c r="V46" s="302"/>
      <c r="W46" s="302"/>
      <c r="X46" s="302"/>
      <c r="Y46" s="302"/>
      <c r="Z46" s="302"/>
      <c r="AA46" s="302"/>
      <c r="AB46" s="302"/>
      <c r="AC46" s="302"/>
      <c r="AD46" s="302"/>
      <c r="AE46" s="302"/>
      <c r="AF46" s="302"/>
      <c r="AG46" s="302"/>
      <c r="AH46" s="302"/>
      <c r="AI46" s="302"/>
      <c r="AJ46" s="302"/>
      <c r="AK46" s="302"/>
      <c r="AL46" s="302"/>
      <c r="AM46" s="302"/>
      <c r="AN46" s="302"/>
      <c r="AO46" s="302"/>
      <c r="AP46" s="302"/>
      <c r="AQ46" s="302"/>
      <c r="AR46" s="302"/>
      <c r="AS46" s="302"/>
      <c r="AT46" s="302"/>
      <c r="AU46" s="302"/>
      <c r="AV46" s="302"/>
      <c r="AW46" s="302"/>
      <c r="AX46" s="302"/>
      <c r="AY46" s="302"/>
      <c r="AZ46" s="302"/>
      <c r="BA46" s="302"/>
      <c r="BB46" s="302"/>
      <c r="BC46" s="302"/>
      <c r="BD46" s="302"/>
      <c r="BE46" s="302"/>
      <c r="BF46" s="302"/>
      <c r="BG46" s="302"/>
      <c r="BH46" s="302"/>
      <c r="BI46" s="302"/>
      <c r="BJ46" s="302"/>
      <c r="BK46" s="302"/>
      <c r="BL46" s="302"/>
      <c r="BM46" s="302"/>
      <c r="BN46" s="302"/>
      <c r="BO46" s="302"/>
      <c r="BP46" s="302"/>
      <c r="BQ46" s="302"/>
      <c r="BR46" s="302"/>
      <c r="BS46" s="302"/>
      <c r="BT46" s="302"/>
      <c r="BU46" s="302"/>
      <c r="BV46" s="302"/>
      <c r="BW46" s="302"/>
      <c r="BX46" s="302"/>
      <c r="BY46" s="302"/>
      <c r="BZ46" s="302"/>
      <c r="CA46" s="302"/>
      <c r="CB46" s="189"/>
      <c r="CC46" s="303"/>
      <c r="CD46" s="303"/>
      <c r="CE46" s="53" t="s">
        <v>3</v>
      </c>
      <c r="CG46" s="315">
        <f t="shared" ref="CG46:CK46" si="102">IF($I43=CG$6,$H43*$L43,IF(CG44=$N43,$H43,
IF(CF46&gt;0,+CF46-CF47,0)))</f>
        <v>0</v>
      </c>
      <c r="CH46" s="315">
        <f t="shared" ca="1" si="102"/>
        <v>0</v>
      </c>
      <c r="CI46" s="315">
        <f t="shared" ca="1" si="102"/>
        <v>0</v>
      </c>
      <c r="CJ46" s="315">
        <f t="shared" ca="1" si="102"/>
        <v>0</v>
      </c>
      <c r="CK46" s="315">
        <f t="shared" ca="1" si="102"/>
        <v>0</v>
      </c>
      <c r="CL46" s="315">
        <f ca="1">IF($I43=CL$6,$H43*$L43,IF(CL44=$N43,$H43,
IF(CK46&gt;0,+CK46-CK47,0)))</f>
        <v>0</v>
      </c>
      <c r="CM46" s="315">
        <f t="shared" ref="CM46:CZ46" ca="1" si="103">IF($I43=CM$6,$H43*$L43,IF(CM44=$N43,$H43,
IF(CL46&gt;0,+CL46-CL47,0)))</f>
        <v>0</v>
      </c>
      <c r="CN46" s="315">
        <f t="shared" ca="1" si="103"/>
        <v>0</v>
      </c>
      <c r="CO46" s="315">
        <f t="shared" ca="1" si="103"/>
        <v>0</v>
      </c>
      <c r="CP46" s="315">
        <f t="shared" ca="1" si="103"/>
        <v>0</v>
      </c>
      <c r="CQ46" s="315">
        <f t="shared" ca="1" si="103"/>
        <v>0</v>
      </c>
      <c r="CR46" s="315">
        <f t="shared" ca="1" si="103"/>
        <v>0</v>
      </c>
      <c r="CS46" s="315">
        <f t="shared" ca="1" si="103"/>
        <v>0</v>
      </c>
      <c r="CT46" s="315">
        <f t="shared" ca="1" si="103"/>
        <v>0</v>
      </c>
      <c r="CU46" s="315">
        <f t="shared" ca="1" si="103"/>
        <v>0</v>
      </c>
      <c r="CV46" s="315">
        <f t="shared" ca="1" si="103"/>
        <v>0</v>
      </c>
      <c r="CW46" s="315">
        <f t="shared" ca="1" si="103"/>
        <v>0</v>
      </c>
      <c r="CX46" s="315">
        <f t="shared" ca="1" si="103"/>
        <v>0</v>
      </c>
      <c r="CY46" s="315">
        <f t="shared" ca="1" si="103"/>
        <v>0</v>
      </c>
      <c r="CZ46" s="315">
        <f t="shared" ca="1" si="103"/>
        <v>0</v>
      </c>
    </row>
    <row r="47" spans="1:104" ht="15" hidden="1" customHeight="1" outlineLevel="1" x14ac:dyDescent="0.3">
      <c r="A47" s="304"/>
      <c r="B47" s="243"/>
      <c r="C47" s="305"/>
      <c r="D47" s="306"/>
      <c r="E47" s="307" t="str">
        <f>_xlfn.IFNA(INDEX(Table_Def[[Asset category]:[Unit]],MATCH(Insert_Assets!B47,Table_Def[Asset category],0),2),"")</f>
        <v/>
      </c>
      <c r="F47" s="308"/>
      <c r="G47" s="279"/>
      <c r="H47" s="309">
        <f t="shared" si="6"/>
        <v>0</v>
      </c>
      <c r="I47" s="243"/>
      <c r="J47" s="310"/>
      <c r="K47" s="311">
        <f t="shared" si="101"/>
        <v>0</v>
      </c>
      <c r="L47" s="312">
        <f t="shared" si="5"/>
        <v>1</v>
      </c>
      <c r="M47" s="313">
        <f t="shared" si="7"/>
        <v>0</v>
      </c>
      <c r="N47" s="316">
        <f>_xlfn.IFNA(IF(INDEX(Table_Def[],MATCH(B47,Table_Def[Asset category],0),3)=0,1,INDEX(Table_Def[],MATCH(B47,Table_Def[Asset category],0),3)),0)</f>
        <v>0</v>
      </c>
      <c r="P47" s="178"/>
      <c r="Q47" s="178"/>
      <c r="R47" s="178"/>
      <c r="S47" s="178"/>
      <c r="T47" s="302"/>
      <c r="U47" s="302"/>
      <c r="V47" s="302"/>
      <c r="W47" s="302"/>
      <c r="X47" s="302"/>
      <c r="Y47" s="302"/>
      <c r="Z47" s="302"/>
      <c r="AA47" s="302"/>
      <c r="AB47" s="302"/>
      <c r="AC47" s="302"/>
      <c r="AD47" s="302"/>
      <c r="AE47" s="302"/>
      <c r="AF47" s="302"/>
      <c r="AG47" s="302"/>
      <c r="AH47" s="302"/>
      <c r="AI47" s="302"/>
      <c r="AJ47" s="302"/>
      <c r="AK47" s="302"/>
      <c r="AL47" s="302"/>
      <c r="AM47" s="302"/>
      <c r="AN47" s="302"/>
      <c r="AO47" s="302"/>
      <c r="AP47" s="302"/>
      <c r="AQ47" s="302"/>
      <c r="AR47" s="302"/>
      <c r="AS47" s="302"/>
      <c r="AT47" s="302"/>
      <c r="AU47" s="302"/>
      <c r="AV47" s="302"/>
      <c r="AW47" s="302"/>
      <c r="AX47" s="302"/>
      <c r="AY47" s="302"/>
      <c r="AZ47" s="30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c r="BW47" s="302"/>
      <c r="BX47" s="302"/>
      <c r="BY47" s="302"/>
      <c r="BZ47" s="302"/>
      <c r="CA47" s="302"/>
      <c r="CB47" s="189"/>
      <c r="CC47" s="303"/>
      <c r="CD47" s="303"/>
      <c r="CE47" s="53" t="s">
        <v>38</v>
      </c>
      <c r="CF47" s="315"/>
      <c r="CG47" s="315">
        <f>IF(CG48&lt;1,0,CG49-CG48)</f>
        <v>0</v>
      </c>
      <c r="CH47" s="315">
        <f t="shared" ref="CH47:CZ47" ca="1" si="104">IF(CH48&lt;1,0,CH49-CH48)</f>
        <v>0</v>
      </c>
      <c r="CI47" s="315">
        <f t="shared" ca="1" si="104"/>
        <v>0</v>
      </c>
      <c r="CJ47" s="315">
        <f t="shared" ca="1" si="104"/>
        <v>0</v>
      </c>
      <c r="CK47" s="315">
        <f t="shared" ca="1" si="104"/>
        <v>0</v>
      </c>
      <c r="CL47" s="315">
        <f t="shared" ca="1" si="104"/>
        <v>0</v>
      </c>
      <c r="CM47" s="315">
        <f t="shared" ca="1" si="104"/>
        <v>0</v>
      </c>
      <c r="CN47" s="315">
        <f t="shared" ca="1" si="104"/>
        <v>0</v>
      </c>
      <c r="CO47" s="315">
        <f t="shared" ca="1" si="104"/>
        <v>0</v>
      </c>
      <c r="CP47" s="315">
        <f t="shared" ca="1" si="104"/>
        <v>0</v>
      </c>
      <c r="CQ47" s="315">
        <f t="shared" ca="1" si="104"/>
        <v>0</v>
      </c>
      <c r="CR47" s="315">
        <f t="shared" ca="1" si="104"/>
        <v>0</v>
      </c>
      <c r="CS47" s="315">
        <f t="shared" ca="1" si="104"/>
        <v>0</v>
      </c>
      <c r="CT47" s="315">
        <f t="shared" ca="1" si="104"/>
        <v>0</v>
      </c>
      <c r="CU47" s="315">
        <f t="shared" ca="1" si="104"/>
        <v>0</v>
      </c>
      <c r="CV47" s="315">
        <f t="shared" ca="1" si="104"/>
        <v>0</v>
      </c>
      <c r="CW47" s="315">
        <f t="shared" ca="1" si="104"/>
        <v>0</v>
      </c>
      <c r="CX47" s="315">
        <f t="shared" ca="1" si="104"/>
        <v>0</v>
      </c>
      <c r="CY47" s="315">
        <f t="shared" ca="1" si="104"/>
        <v>0</v>
      </c>
      <c r="CZ47" s="315">
        <f t="shared" ca="1" si="104"/>
        <v>0</v>
      </c>
    </row>
    <row r="48" spans="1:104" ht="15" hidden="1" customHeight="1" outlineLevel="1" x14ac:dyDescent="0.3">
      <c r="A48" s="304"/>
      <c r="B48" s="243"/>
      <c r="C48" s="305"/>
      <c r="D48" s="306"/>
      <c r="E48" s="307" t="str">
        <f>_xlfn.IFNA(INDEX(Table_Def[[Asset category]:[Unit]],MATCH(Insert_Assets!B48,Table_Def[Asset category],0),2),"")</f>
        <v/>
      </c>
      <c r="F48" s="308"/>
      <c r="G48" s="279"/>
      <c r="H48" s="309">
        <f t="shared" si="6"/>
        <v>0</v>
      </c>
      <c r="I48" s="243"/>
      <c r="J48" s="310"/>
      <c r="K48" s="311">
        <f t="shared" si="101"/>
        <v>0</v>
      </c>
      <c r="L48" s="312">
        <f t="shared" si="5"/>
        <v>1</v>
      </c>
      <c r="M48" s="313">
        <f t="shared" si="7"/>
        <v>0</v>
      </c>
      <c r="N48" s="316">
        <f>_xlfn.IFNA(IF(INDEX(Table_Def[],MATCH(B48,Table_Def[Asset category],0),3)=0,1,INDEX(Table_Def[],MATCH(B48,Table_Def[Asset category],0),3)),0)</f>
        <v>0</v>
      </c>
      <c r="P48" s="178"/>
      <c r="Q48" s="178"/>
      <c r="R48" s="178"/>
      <c r="S48" s="178"/>
      <c r="T48" s="302"/>
      <c r="U48" s="302"/>
      <c r="V48" s="302"/>
      <c r="W48" s="302"/>
      <c r="X48" s="302"/>
      <c r="Y48" s="302"/>
      <c r="Z48" s="302"/>
      <c r="AA48" s="302"/>
      <c r="AB48" s="302"/>
      <c r="AC48" s="302"/>
      <c r="AD48" s="302"/>
      <c r="AE48" s="302"/>
      <c r="AF48" s="302"/>
      <c r="AG48" s="302"/>
      <c r="AH48" s="302"/>
      <c r="AI48" s="302"/>
      <c r="AJ48" s="302"/>
      <c r="AK48" s="302"/>
      <c r="AL48" s="302"/>
      <c r="AM48" s="302"/>
      <c r="AN48" s="302"/>
      <c r="AO48" s="302"/>
      <c r="AP48" s="302"/>
      <c r="AQ48" s="302"/>
      <c r="AR48" s="302"/>
      <c r="AS48" s="302"/>
      <c r="AT48" s="302"/>
      <c r="AU48" s="302"/>
      <c r="AV48" s="302"/>
      <c r="AW48" s="302"/>
      <c r="AX48" s="302"/>
      <c r="AY48" s="302"/>
      <c r="AZ48" s="302"/>
      <c r="BA48" s="302"/>
      <c r="BB48" s="302"/>
      <c r="BC48" s="302"/>
      <c r="BD48" s="302"/>
      <c r="BE48" s="302"/>
      <c r="BF48" s="302"/>
      <c r="BG48" s="302"/>
      <c r="BH48" s="302"/>
      <c r="BI48" s="302"/>
      <c r="BJ48" s="302"/>
      <c r="BK48" s="302"/>
      <c r="BL48" s="302"/>
      <c r="BM48" s="302"/>
      <c r="BN48" s="302"/>
      <c r="BO48" s="302"/>
      <c r="BP48" s="302"/>
      <c r="BQ48" s="302"/>
      <c r="BR48" s="302"/>
      <c r="BS48" s="302"/>
      <c r="BT48" s="302"/>
      <c r="BU48" s="302"/>
      <c r="BV48" s="302"/>
      <c r="BW48" s="302"/>
      <c r="BX48" s="302"/>
      <c r="BY48" s="302"/>
      <c r="BZ48" s="302"/>
      <c r="CA48" s="302"/>
      <c r="CB48" s="189"/>
      <c r="CC48" s="303"/>
      <c r="CD48" s="303"/>
      <c r="CE48" s="53" t="s">
        <v>47</v>
      </c>
      <c r="CG48" s="315">
        <f>CG46*Insert_Finance!$C$17</f>
        <v>0</v>
      </c>
      <c r="CH48" s="315">
        <f ca="1">CH46*Insert_Finance!$C$17</f>
        <v>0</v>
      </c>
      <c r="CI48" s="315">
        <f ca="1">CI46*Insert_Finance!$C$17</f>
        <v>0</v>
      </c>
      <c r="CJ48" s="315">
        <f ca="1">CJ46*Insert_Finance!$C$17</f>
        <v>0</v>
      </c>
      <c r="CK48" s="315">
        <f ca="1">CK46*Insert_Finance!$C$17</f>
        <v>0</v>
      </c>
      <c r="CL48" s="315">
        <f ca="1">CL46*Insert_Finance!$C$17</f>
        <v>0</v>
      </c>
      <c r="CM48" s="315">
        <f ca="1">CM46*Insert_Finance!$C$17</f>
        <v>0</v>
      </c>
      <c r="CN48" s="315">
        <f ca="1">CN46*Insert_Finance!$C$17</f>
        <v>0</v>
      </c>
      <c r="CO48" s="315">
        <f ca="1">CO46*Insert_Finance!$C$17</f>
        <v>0</v>
      </c>
      <c r="CP48" s="315">
        <f ca="1">CP46*Insert_Finance!$C$17</f>
        <v>0</v>
      </c>
      <c r="CQ48" s="315">
        <f ca="1">CQ46*Insert_Finance!$C$17</f>
        <v>0</v>
      </c>
      <c r="CR48" s="315">
        <f ca="1">CR46*Insert_Finance!$C$17</f>
        <v>0</v>
      </c>
      <c r="CS48" s="315">
        <f ca="1">CS46*Insert_Finance!$C$17</f>
        <v>0</v>
      </c>
      <c r="CT48" s="315">
        <f ca="1">CT46*Insert_Finance!$C$17</f>
        <v>0</v>
      </c>
      <c r="CU48" s="315">
        <f ca="1">CU46*Insert_Finance!$C$17</f>
        <v>0</v>
      </c>
      <c r="CV48" s="315">
        <f ca="1">CV46*Insert_Finance!$C$17</f>
        <v>0</v>
      </c>
      <c r="CW48" s="315">
        <f ca="1">CW46*Insert_Finance!$C$17</f>
        <v>0</v>
      </c>
      <c r="CX48" s="315">
        <f ca="1">CX46*Insert_Finance!$C$17</f>
        <v>0</v>
      </c>
      <c r="CY48" s="315">
        <f ca="1">CY46*Insert_Finance!$C$17</f>
        <v>0</v>
      </c>
      <c r="CZ48" s="315">
        <f ca="1">CZ46*Insert_Finance!$C$17</f>
        <v>0</v>
      </c>
    </row>
    <row r="49" spans="1:104" ht="15" hidden="1" customHeight="1" outlineLevel="1" x14ac:dyDescent="0.3">
      <c r="A49" s="304"/>
      <c r="B49" s="243"/>
      <c r="C49" s="305"/>
      <c r="D49" s="306"/>
      <c r="E49" s="307" t="str">
        <f>_xlfn.IFNA(INDEX(Table_Def[[Asset category]:[Unit]],MATCH(Insert_Assets!B49,Table_Def[Asset category],0),2),"")</f>
        <v/>
      </c>
      <c r="F49" s="308"/>
      <c r="G49" s="279"/>
      <c r="H49" s="309">
        <f t="shared" si="6"/>
        <v>0</v>
      </c>
      <c r="I49" s="243"/>
      <c r="J49" s="310"/>
      <c r="K49" s="311">
        <f t="shared" si="101"/>
        <v>0</v>
      </c>
      <c r="L49" s="312">
        <f t="shared" si="5"/>
        <v>1</v>
      </c>
      <c r="M49" s="313">
        <f t="shared" si="7"/>
        <v>0</v>
      </c>
      <c r="N49" s="316">
        <f>_xlfn.IFNA(IF(INDEX(Table_Def[],MATCH(B49,Table_Def[Asset category],0),3)=0,1,INDEX(Table_Def[],MATCH(B49,Table_Def[Asset category],0),3)),0)</f>
        <v>0</v>
      </c>
      <c r="P49" s="178"/>
      <c r="Q49" s="178"/>
      <c r="R49" s="178"/>
      <c r="S49" s="178"/>
      <c r="T49" s="302"/>
      <c r="U49" s="302"/>
      <c r="V49" s="302"/>
      <c r="W49" s="302"/>
      <c r="X49" s="302"/>
      <c r="Y49" s="302"/>
      <c r="Z49" s="302"/>
      <c r="AA49" s="302"/>
      <c r="AB49" s="302"/>
      <c r="AC49" s="302"/>
      <c r="AD49" s="302"/>
      <c r="AE49" s="302"/>
      <c r="AF49" s="302"/>
      <c r="AG49" s="302"/>
      <c r="AH49" s="302"/>
      <c r="AI49" s="302"/>
      <c r="AJ49" s="302"/>
      <c r="AK49" s="302"/>
      <c r="AL49" s="302"/>
      <c r="AM49" s="302"/>
      <c r="AN49" s="302"/>
      <c r="AO49" s="302"/>
      <c r="AP49" s="302"/>
      <c r="AQ49" s="302"/>
      <c r="AR49" s="302"/>
      <c r="AS49" s="302"/>
      <c r="AT49" s="302"/>
      <c r="AU49" s="302"/>
      <c r="AV49" s="302"/>
      <c r="AW49" s="302"/>
      <c r="AX49" s="302"/>
      <c r="AY49" s="302"/>
      <c r="AZ49" s="302"/>
      <c r="BA49" s="302"/>
      <c r="BB49" s="302"/>
      <c r="BC49" s="302"/>
      <c r="BD49" s="302"/>
      <c r="BE49" s="302"/>
      <c r="BF49" s="302"/>
      <c r="BG49" s="302"/>
      <c r="BH49" s="302"/>
      <c r="BI49" s="302"/>
      <c r="BJ49" s="302"/>
      <c r="BK49" s="302"/>
      <c r="BL49" s="302"/>
      <c r="BM49" s="302"/>
      <c r="BN49" s="302"/>
      <c r="BO49" s="302"/>
      <c r="BP49" s="302"/>
      <c r="BQ49" s="302"/>
      <c r="BR49" s="302"/>
      <c r="BS49" s="302"/>
      <c r="BT49" s="302"/>
      <c r="BU49" s="302"/>
      <c r="BV49" s="302"/>
      <c r="BW49" s="302"/>
      <c r="BX49" s="302"/>
      <c r="BY49" s="302"/>
      <c r="BZ49" s="302"/>
      <c r="CA49" s="302"/>
      <c r="CB49" s="189"/>
      <c r="CC49" s="303"/>
      <c r="CD49" s="303"/>
      <c r="CE49" s="53" t="s">
        <v>48</v>
      </c>
      <c r="CF49" s="315"/>
      <c r="CG49" s="315">
        <f ca="1">IF(CG46=0,0,
IF(CG46&lt;1,0,
IF($N43-CG44&lt;&gt;$N43,-PMT(Insert_Finance!$C$17,$N43,OFFSET(CG46,,(CG44-$N43),1,1),0,0),
IF(CG44=0,0,CF49))))</f>
        <v>0</v>
      </c>
      <c r="CH49" s="315">
        <f ca="1">IF(CH46=0,0,
IF(CH46&lt;1,0,
IF($N43-CH44&lt;&gt;$N43,-PMT(Insert_Finance!$C$17,$N43,OFFSET(CH46,,(CH44-$N43),1,1),0,0),
IF(CH44=0,0,CG49))))</f>
        <v>0</v>
      </c>
      <c r="CI49" s="315">
        <f ca="1">IF(CI46=0,0,
IF(CI46&lt;1,0,
IF($N43-CI44&lt;&gt;$N43,-PMT(Insert_Finance!$C$17,$N43,OFFSET(CI46,,(CI44-$N43),1,1),0,0),
IF(CI44=0,0,CH49))))</f>
        <v>0</v>
      </c>
      <c r="CJ49" s="315">
        <f ca="1">IF(CJ46=0,0,
IF(CJ46&lt;1,0,
IF($N43-CJ44&lt;&gt;$N43,-PMT(Insert_Finance!$C$17,$N43,OFFSET(CJ46,,(CJ44-$N43),1,1),0,0),
IF(CJ44=0,0,CI49))))</f>
        <v>0</v>
      </c>
      <c r="CK49" s="315">
        <f ca="1">IF(CK46=0,0,
IF(CK46&lt;1,0,
IF($N43-CK44&lt;&gt;$N43,-PMT(Insert_Finance!$C$17,$N43,OFFSET(CK46,,(CK44-$N43),1,1),0,0),
IF(CK44=0,0,CJ49))))</f>
        <v>0</v>
      </c>
      <c r="CL49" s="315">
        <f ca="1">IF(CL46=0,0,
IF(CL46&lt;1,0,
IF($N43-CL44&lt;&gt;$N43,-PMT(Insert_Finance!$C$17,$N43,OFFSET(CL46,,(CL44-$N43),1,1),0,0),
IF(CL44=0,0,CK49))))</f>
        <v>0</v>
      </c>
      <c r="CM49" s="315">
        <f ca="1">IF(CM46=0,0,
IF(CM46&lt;1,0,
IF($N43-CM44&lt;&gt;$N43,-PMT(Insert_Finance!$C$17,$N43,OFFSET(CM46,,(CM44-$N43),1,1),0,0),
IF(CM44=0,0,CL49))))</f>
        <v>0</v>
      </c>
      <c r="CN49" s="315">
        <f ca="1">IF(CN46=0,0,
IF(CN46&lt;1,0,
IF($N43-CN44&lt;&gt;$N43,-PMT(Insert_Finance!$C$17,$N43,OFFSET(CN46,,(CN44-$N43),1,1),0,0),
IF(CN44=0,0,CM49))))</f>
        <v>0</v>
      </c>
      <c r="CO49" s="315">
        <f ca="1">IF(CO46=0,0,
IF(CO46&lt;1,0,
IF($N43-CO44&lt;&gt;$N43,-PMT(Insert_Finance!$C$17,$N43,OFFSET(CO46,,(CO44-$N43),1,1),0,0),
IF(CO44=0,0,CN49))))</f>
        <v>0</v>
      </c>
      <c r="CP49" s="315">
        <f ca="1">IF(CP46=0,0,
IF(CP46&lt;1,0,
IF($N43-CP44&lt;&gt;$N43,-PMT(Insert_Finance!$C$17,$N43,OFFSET(CP46,,(CP44-$N43),1,1),0,0),
IF(CP44=0,0,CO49))))</f>
        <v>0</v>
      </c>
      <c r="CQ49" s="315">
        <f ca="1">IF(CQ46=0,0,
IF(CQ46&lt;1,0,
IF($N43-CQ44&lt;&gt;$N43,-PMT(Insert_Finance!$C$17,$N43,OFFSET(CQ46,,(CQ44-$N43),1,1),0,0),
IF(CQ44=0,0,CP49))))</f>
        <v>0</v>
      </c>
      <c r="CR49" s="315">
        <f ca="1">IF(CR46=0,0,
IF(CR46&lt;1,0,
IF($N43-CR44&lt;&gt;$N43,-PMT(Insert_Finance!$C$17,$N43,OFFSET(CR46,,(CR44-$N43),1,1),0,0),
IF(CR44=0,0,CQ49))))</f>
        <v>0</v>
      </c>
      <c r="CS49" s="315">
        <f ca="1">IF(CS46=0,0,
IF(CS46&lt;1,0,
IF($N43-CS44&lt;&gt;$N43,-PMT(Insert_Finance!$C$17,$N43,OFFSET(CS46,,(CS44-$N43),1,1),0,0),
IF(CS44=0,0,CR49))))</f>
        <v>0</v>
      </c>
      <c r="CT49" s="315">
        <f ca="1">IF(CT46=0,0,
IF(CT46&lt;1,0,
IF($N43-CT44&lt;&gt;$N43,-PMT(Insert_Finance!$C$17,$N43,OFFSET(CT46,,(CT44-$N43),1,1),0,0),
IF(CT44=0,0,CS49))))</f>
        <v>0</v>
      </c>
      <c r="CU49" s="315">
        <f ca="1">IF(CU46=0,0,
IF(CU46&lt;1,0,
IF($N43-CU44&lt;&gt;$N43,-PMT(Insert_Finance!$C$17,$N43,OFFSET(CU46,,(CU44-$N43),1,1),0,0),
IF(CU44=0,0,CT49))))</f>
        <v>0</v>
      </c>
      <c r="CV49" s="315">
        <f ca="1">IF(CV46=0,0,
IF(CV46&lt;1,0,
IF($N43-CV44&lt;&gt;$N43,-PMT(Insert_Finance!$C$17,$N43,OFFSET(CV46,,(CV44-$N43),1,1),0,0),
IF(CV44=0,0,CU49))))</f>
        <v>0</v>
      </c>
      <c r="CW49" s="315">
        <f ca="1">IF(CW46=0,0,
IF(CW46&lt;1,0,
IF($N43-CW44&lt;&gt;$N43,-PMT(Insert_Finance!$C$17,$N43,OFFSET(CW46,,(CW44-$N43),1,1),0,0),
IF(CW44=0,0,CV49))))</f>
        <v>0</v>
      </c>
      <c r="CX49" s="315">
        <f ca="1">IF(CX46=0,0,
IF(CX46&lt;1,0,
IF($N43-CX44&lt;&gt;$N43,-PMT(Insert_Finance!$C$17,$N43,OFFSET(CX46,,(CX44-$N43),1,1),0,0),
IF(CX44=0,0,CW49))))</f>
        <v>0</v>
      </c>
      <c r="CY49" s="315">
        <f ca="1">IF(CY46=0,0,
IF(CY46&lt;1,0,
IF($N43-CY44&lt;&gt;$N43,-PMT(Insert_Finance!$C$17,$N43,OFFSET(CY46,,(CY44-$N43),1,1),0,0),
IF(CY44=0,0,CX49))))</f>
        <v>0</v>
      </c>
      <c r="CZ49" s="315">
        <f ca="1">IF(CZ46=0,0,
IF(CZ46&lt;1,0,
IF($N43-CZ44&lt;&gt;$N43,-PMT(Insert_Finance!$C$17,$N43,OFFSET(CZ46,,(CZ44-$N43),1,1),0,0),
IF(CZ44=0,0,CY49))))</f>
        <v>0</v>
      </c>
    </row>
    <row r="50" spans="1:104" ht="30" customHeight="1" collapsed="1" x14ac:dyDescent="0.3">
      <c r="A50" s="304"/>
      <c r="B50" s="650"/>
      <c r="C50" s="657"/>
      <c r="D50" s="658"/>
      <c r="E50" s="307" t="str">
        <f>_xlfn.IFNA(INDEX(Table_Def[[Asset category]:[Unit]],MATCH(Insert_Assets!B50,Table_Def[Asset category],0),2),"")</f>
        <v/>
      </c>
      <c r="F50" s="663"/>
      <c r="G50" s="664"/>
      <c r="H50" s="309">
        <f t="shared" si="6"/>
        <v>0</v>
      </c>
      <c r="I50" s="669"/>
      <c r="J50" s="670"/>
      <c r="K50" s="311">
        <f t="shared" si="101"/>
        <v>0</v>
      </c>
      <c r="L50" s="312">
        <f t="shared" si="5"/>
        <v>1</v>
      </c>
      <c r="M50" s="313">
        <f t="shared" si="7"/>
        <v>0</v>
      </c>
      <c r="N50" s="316">
        <f>_xlfn.IFNA(IF(INDEX(Table_Def[],MATCH(B50,Table_Def[Asset category],0),3)=0,20,INDEX(Table_Def[],MATCH(B50,Table_Def[Asset category],0),3)),0)</f>
        <v>0</v>
      </c>
      <c r="P50" s="178"/>
      <c r="Q50" s="178"/>
      <c r="R50" s="178"/>
      <c r="S50" s="178"/>
      <c r="T50" s="302">
        <f t="shared" si="13"/>
        <v>0</v>
      </c>
      <c r="U50" s="302">
        <f>SUMIF($CG$6:$CZ$6,T$17,$CG53:$CZ53)</f>
        <v>0</v>
      </c>
      <c r="V50" s="302">
        <f>SUMIF($CG$6:$CZ$6,T$17,$CG55:$CZ55)</f>
        <v>0</v>
      </c>
      <c r="W50" s="302">
        <f t="shared" si="14"/>
        <v>0</v>
      </c>
      <c r="X50" s="302">
        <f>SUMIF($CG$6:$CZ$6,W$17,$CG53:$CZ53)</f>
        <v>0</v>
      </c>
      <c r="Y50" s="302">
        <f>SUMIF($CG$6:$CZ$6,W$17,$CG55:$CZ55)</f>
        <v>0</v>
      </c>
      <c r="Z50" s="302">
        <f t="shared" si="15"/>
        <v>0</v>
      </c>
      <c r="AA50" s="302">
        <f>SUMIF($CG$6:$CZ$6,Z$17,$CG53:$CZ53)</f>
        <v>0</v>
      </c>
      <c r="AB50" s="302">
        <f>SUMIF($CG$6:$CZ$6,Z$17,$CG55:$CZ55)</f>
        <v>0</v>
      </c>
      <c r="AC50" s="302">
        <f t="shared" si="16"/>
        <v>0</v>
      </c>
      <c r="AD50" s="302">
        <f>SUMIF($CG$6:$CZ$6,AC$17,$CG53:$CZ53)</f>
        <v>0</v>
      </c>
      <c r="AE50" s="302">
        <f>SUMIF($CG$6:$CZ$6,AC$17,$CG55:$CZ55)</f>
        <v>0</v>
      </c>
      <c r="AF50" s="302">
        <f t="shared" si="17"/>
        <v>0</v>
      </c>
      <c r="AG50" s="302">
        <f>SUMIF($CG$6:$CZ$6,AF$17,$CG53:$CZ53)</f>
        <v>0</v>
      </c>
      <c r="AH50" s="302">
        <f>SUMIF($CG$6:$CZ$6,AF$17,$CG55:$CZ55)</f>
        <v>0</v>
      </c>
      <c r="AI50" s="302">
        <f t="shared" si="18"/>
        <v>0</v>
      </c>
      <c r="AJ50" s="302">
        <f>SUMIF($CG$6:$CZ$6,AI$17,$CG53:$CZ53)</f>
        <v>0</v>
      </c>
      <c r="AK50" s="302">
        <f>SUMIF($CG$6:$CZ$6,AI$17,$CG55:$CZ55)</f>
        <v>0</v>
      </c>
      <c r="AL50" s="302">
        <f t="shared" si="19"/>
        <v>0</v>
      </c>
      <c r="AM50" s="302">
        <f>SUMIF($CG$6:$CZ$6,AL$17,$CG53:$CZ53)</f>
        <v>0</v>
      </c>
      <c r="AN50" s="302">
        <f>SUMIF($CG$6:$CZ$6,AL$17,$CG55:$CZ55)</f>
        <v>0</v>
      </c>
      <c r="AO50" s="302">
        <f t="shared" si="20"/>
        <v>0</v>
      </c>
      <c r="AP50" s="302">
        <f>SUMIF($CG$6:$CZ$6,AO$17,$CG53:$CZ53)</f>
        <v>0</v>
      </c>
      <c r="AQ50" s="302">
        <f>SUMIF($CG$6:$CZ$6,AO$17,$CG55:$CZ55)</f>
        <v>0</v>
      </c>
      <c r="AR50" s="302">
        <f t="shared" si="21"/>
        <v>0</v>
      </c>
      <c r="AS50" s="302">
        <f>SUMIF($CG$6:$CZ$6,AR$17,$CG53:$CZ53)</f>
        <v>0</v>
      </c>
      <c r="AT50" s="302">
        <f>SUMIF($CG$6:$CZ$6,AR$17,$CG55:$CZ55)</f>
        <v>0</v>
      </c>
      <c r="AU50" s="302">
        <f t="shared" si="22"/>
        <v>0</v>
      </c>
      <c r="AV50" s="302">
        <f>SUMIF($CG$6:$CZ$6,AU$17,$CG53:$CZ53)</f>
        <v>0</v>
      </c>
      <c r="AW50" s="302">
        <f>SUMIF($CG$6:$CZ$6,AU$17,$CG55:$CZ55)</f>
        <v>0</v>
      </c>
      <c r="AX50" s="302">
        <f t="shared" si="23"/>
        <v>0</v>
      </c>
      <c r="AY50" s="302">
        <f>SUMIF($CG$6:$CZ$6,AX$17,$CG53:$CZ53)</f>
        <v>0</v>
      </c>
      <c r="AZ50" s="302">
        <f>SUMIF($CG$6:$CZ$6,AX$17,$CG55:$CZ55)</f>
        <v>0</v>
      </c>
      <c r="BA50" s="302">
        <f t="shared" si="24"/>
        <v>0</v>
      </c>
      <c r="BB50" s="302">
        <f>SUMIF($CG$6:$CZ$6,BA$17,$CG53:$CZ53)</f>
        <v>0</v>
      </c>
      <c r="BC50" s="302">
        <f>SUMIF($CG$6:$CZ$6,BA$17,$CG55:$CZ55)</f>
        <v>0</v>
      </c>
      <c r="BD50" s="302">
        <f t="shared" si="25"/>
        <v>0</v>
      </c>
      <c r="BE50" s="302">
        <f>SUMIF($CG$6:$CZ$6,BD$17,$CG53:$CZ53)</f>
        <v>0</v>
      </c>
      <c r="BF50" s="302">
        <f>SUMIF($CG$6:$CZ$6,BD$17,$CG55:$CZ55)</f>
        <v>0</v>
      </c>
      <c r="BG50" s="302">
        <f t="shared" si="26"/>
        <v>0</v>
      </c>
      <c r="BH50" s="302">
        <f>SUMIF($CG$6:$CZ$6,BG$17,$CG53:$CZ53)</f>
        <v>0</v>
      </c>
      <c r="BI50" s="302">
        <f>SUMIF($CG$6:$CZ$6,BG$17,$CG55:$CZ55)</f>
        <v>0</v>
      </c>
      <c r="BJ50" s="302">
        <f t="shared" si="27"/>
        <v>0</v>
      </c>
      <c r="BK50" s="302">
        <f>SUMIF($CG$6:$CZ$6,BJ$17,$CG53:$CZ53)</f>
        <v>0</v>
      </c>
      <c r="BL50" s="302">
        <f>SUMIF($CG$6:$CZ$6,BJ$17,$CG55:$CZ55)</f>
        <v>0</v>
      </c>
      <c r="BM50" s="302">
        <f t="shared" si="28"/>
        <v>0</v>
      </c>
      <c r="BN50" s="302">
        <f>SUMIF($CG$6:$CZ$6,BM$17,$CG53:$CZ53)</f>
        <v>0</v>
      </c>
      <c r="BO50" s="302">
        <f>SUMIF($CG$6:$CZ$6,BM$17,$CG55:$CZ55)</f>
        <v>0</v>
      </c>
      <c r="BP50" s="302">
        <f t="shared" si="29"/>
        <v>0</v>
      </c>
      <c r="BQ50" s="302">
        <f>SUMIF($CG$6:$CZ$6,BP$17,$CG53:$CZ53)</f>
        <v>0</v>
      </c>
      <c r="BR50" s="302">
        <f>SUMIF($CG$6:$CZ$6,BP$17,$CG55:$CZ55)</f>
        <v>0</v>
      </c>
      <c r="BS50" s="302">
        <f t="shared" si="30"/>
        <v>0</v>
      </c>
      <c r="BT50" s="302">
        <f>SUMIF($CG$6:$CZ$6,BS$17,$CG53:$CZ53)</f>
        <v>0</v>
      </c>
      <c r="BU50" s="302">
        <f>SUMIF($CG$6:$CZ$6,BS$17,$CG55:$CZ55)</f>
        <v>0</v>
      </c>
      <c r="BV50" s="302">
        <f t="shared" si="31"/>
        <v>0</v>
      </c>
      <c r="BW50" s="302">
        <f>SUMIF($CG$6:$CZ$6,BV$17,$CG53:$CZ53)</f>
        <v>0</v>
      </c>
      <c r="BX50" s="302">
        <f>SUMIF($CG$6:$CZ$6,BV$17,$CG55:$CZ55)</f>
        <v>0</v>
      </c>
      <c r="BY50" s="302">
        <f t="shared" si="32"/>
        <v>0</v>
      </c>
      <c r="BZ50" s="302">
        <f>SUMIF($CG$6:$CZ$6,BY$17,$CG53:$CZ53)</f>
        <v>0</v>
      </c>
      <c r="CA50" s="302">
        <f>SUMIF($CG$6:$CZ$6,BY$17,$CG55:$CZ55)</f>
        <v>0</v>
      </c>
      <c r="CB50" s="189"/>
      <c r="CC50" s="303"/>
      <c r="CD50" s="303"/>
      <c r="CF50" s="293"/>
      <c r="CG50" s="315"/>
    </row>
    <row r="51" spans="1:104" ht="15" hidden="1" customHeight="1" outlineLevel="1" x14ac:dyDescent="0.3">
      <c r="A51" s="304"/>
      <c r="B51" s="243"/>
      <c r="C51" s="305"/>
      <c r="D51" s="306"/>
      <c r="E51" s="307" t="str">
        <f>_xlfn.IFNA(INDEX(Table_Def[[Asset category]:[Unit]],MATCH(Insert_Assets!B51,Table_Def[Asset category],0),2),"")</f>
        <v/>
      </c>
      <c r="F51" s="308"/>
      <c r="G51" s="279"/>
      <c r="H51" s="309">
        <f t="shared" si="6"/>
        <v>0</v>
      </c>
      <c r="I51" s="243"/>
      <c r="J51" s="310"/>
      <c r="K51" s="311">
        <f t="shared" si="101"/>
        <v>0</v>
      </c>
      <c r="L51" s="312">
        <f t="shared" si="5"/>
        <v>1</v>
      </c>
      <c r="M51" s="313">
        <f t="shared" si="7"/>
        <v>0</v>
      </c>
      <c r="N51" s="301">
        <f>_xlfn.IFNA(IF(INDEX(Table_Def[],MATCH(B51,Table_Def[Asset category],0),3)=0,1,INDEX(Table_Def[],MATCH(B51,Table_Def[Asset category],0),3)),0)</f>
        <v>0</v>
      </c>
      <c r="P51" s="178"/>
      <c r="Q51" s="178"/>
      <c r="R51" s="178"/>
      <c r="S51" s="178"/>
      <c r="T51" s="302"/>
      <c r="U51" s="302"/>
      <c r="V51" s="302"/>
      <c r="W51" s="302"/>
      <c r="X51" s="302"/>
      <c r="Y51" s="302"/>
      <c r="Z51" s="302"/>
      <c r="AA51" s="302"/>
      <c r="AB51" s="302"/>
      <c r="AC51" s="302"/>
      <c r="AD51" s="302"/>
      <c r="AE51" s="302"/>
      <c r="AF51" s="302"/>
      <c r="AG51" s="302"/>
      <c r="AH51" s="302"/>
      <c r="AI51" s="302"/>
      <c r="AJ51" s="302"/>
      <c r="AK51" s="302"/>
      <c r="AL51" s="302"/>
      <c r="AM51" s="302"/>
      <c r="AN51" s="302"/>
      <c r="AO51" s="302"/>
      <c r="AP51" s="302"/>
      <c r="AQ51" s="302"/>
      <c r="AR51" s="302"/>
      <c r="AS51" s="302"/>
      <c r="AT51" s="302"/>
      <c r="AU51" s="302"/>
      <c r="AV51" s="302"/>
      <c r="AW51" s="302"/>
      <c r="AX51" s="302"/>
      <c r="AY51" s="302"/>
      <c r="AZ51" s="302"/>
      <c r="BA51" s="302"/>
      <c r="BB51" s="302"/>
      <c r="BC51" s="302"/>
      <c r="BD51" s="302"/>
      <c r="BE51" s="302"/>
      <c r="BF51" s="302"/>
      <c r="BG51" s="302"/>
      <c r="BH51" s="302"/>
      <c r="BI51" s="302"/>
      <c r="BJ51" s="302"/>
      <c r="BK51" s="302"/>
      <c r="BL51" s="302"/>
      <c r="BM51" s="302"/>
      <c r="BN51" s="302"/>
      <c r="BO51" s="302"/>
      <c r="BP51" s="302"/>
      <c r="BQ51" s="302"/>
      <c r="BR51" s="302"/>
      <c r="BS51" s="302"/>
      <c r="BT51" s="302"/>
      <c r="BU51" s="302"/>
      <c r="BV51" s="302"/>
      <c r="BW51" s="302"/>
      <c r="BX51" s="302"/>
      <c r="BY51" s="302"/>
      <c r="BZ51" s="302"/>
      <c r="CA51" s="302"/>
      <c r="CB51" s="189"/>
      <c r="CC51" s="303"/>
      <c r="CD51" s="303"/>
      <c r="CE51" s="53" t="s">
        <v>49</v>
      </c>
      <c r="CF51" s="293"/>
      <c r="CG51" s="314">
        <f>IF($I50=CG$6,$N50,
IF(CF50&gt;0,CF50-1,0))</f>
        <v>0</v>
      </c>
      <c r="CH51" s="314">
        <f ca="1">IF(OR($I50=CH$6,CG52=$N50),$N50,
IF(CG51&gt;0,CG51-1,0))</f>
        <v>0</v>
      </c>
      <c r="CI51" s="314">
        <f t="shared" ref="CI51" ca="1" si="105">IF(OR($I50=CI$6,CH52=$N50),$N50,
IF(CH51&gt;0,CH51-1,0))</f>
        <v>0</v>
      </c>
      <c r="CJ51" s="314">
        <f t="shared" ref="CJ51" ca="1" si="106">IF(OR($I50=CJ$6,CI52=$N50),$N50,
IF(CI51&gt;0,CI51-1,0))</f>
        <v>0</v>
      </c>
      <c r="CK51" s="314">
        <f t="shared" ref="CK51" ca="1" si="107">IF(OR($I50=CK$6,CJ52=$N50),$N50,
IF(CJ51&gt;0,CJ51-1,0))</f>
        <v>0</v>
      </c>
      <c r="CL51" s="314">
        <f t="shared" ref="CL51" ca="1" si="108">IF(OR($I50=CL$6,CK52=$N50),$N50,
IF(CK51&gt;0,CK51-1,0))</f>
        <v>0</v>
      </c>
      <c r="CM51" s="314">
        <f t="shared" ref="CM51" ca="1" si="109">IF(OR($I50=CM$6,CL52=$N50),$N50,
IF(CL51&gt;0,CL51-1,0))</f>
        <v>0</v>
      </c>
      <c r="CN51" s="314">
        <f t="shared" ref="CN51" ca="1" si="110">IF(OR($I50=CN$6,CM52=$N50),$N50,
IF(CM51&gt;0,CM51-1,0))</f>
        <v>0</v>
      </c>
      <c r="CO51" s="314">
        <f t="shared" ref="CO51" ca="1" si="111">IF(OR($I50=CO$6,CN52=$N50),$N50,
IF(CN51&gt;0,CN51-1,0))</f>
        <v>0</v>
      </c>
      <c r="CP51" s="314">
        <f t="shared" ref="CP51" ca="1" si="112">IF(OR($I50=CP$6,CO52=$N50),$N50,
IF(CO51&gt;0,CO51-1,0))</f>
        <v>0</v>
      </c>
      <c r="CQ51" s="314">
        <f t="shared" ref="CQ51" ca="1" si="113">IF(OR($I50=CQ$6,CP52=$N50),$N50,
IF(CP51&gt;0,CP51-1,0))</f>
        <v>0</v>
      </c>
      <c r="CR51" s="314">
        <f t="shared" ref="CR51" ca="1" si="114">IF(OR($I50=CR$6,CQ52=$N50),$N50,
IF(CQ51&gt;0,CQ51-1,0))</f>
        <v>0</v>
      </c>
      <c r="CS51" s="314">
        <f t="shared" ref="CS51" ca="1" si="115">IF(OR($I50=CS$6,CR52=$N50),$N50,
IF(CR51&gt;0,CR51-1,0))</f>
        <v>0</v>
      </c>
      <c r="CT51" s="314">
        <f t="shared" ref="CT51" ca="1" si="116">IF(OR($I50=CT$6,CS52=$N50),$N50,
IF(CS51&gt;0,CS51-1,0))</f>
        <v>0</v>
      </c>
      <c r="CU51" s="314">
        <f t="shared" ref="CU51" ca="1" si="117">IF(OR($I50=CU$6,CT52=$N50),$N50,
IF(CT51&gt;0,CT51-1,0))</f>
        <v>0</v>
      </c>
      <c r="CV51" s="314">
        <f t="shared" ref="CV51" ca="1" si="118">IF(OR($I50=CV$6,CU52=$N50),$N50,
IF(CU51&gt;0,CU51-1,0))</f>
        <v>0</v>
      </c>
      <c r="CW51" s="314">
        <f t="shared" ref="CW51" ca="1" si="119">IF(OR($I50=CW$6,CV52=$N50),$N50,
IF(CV51&gt;0,CV51-1,0))</f>
        <v>0</v>
      </c>
      <c r="CX51" s="314">
        <f t="shared" ref="CX51" ca="1" si="120">IF(OR($I50=CX$6,CW52=$N50),$N50,
IF(CW51&gt;0,CW51-1,0))</f>
        <v>0</v>
      </c>
      <c r="CY51" s="314">
        <f t="shared" ref="CY51" ca="1" si="121">IF(OR($I50=CY$6,CX52=$N50),$N50,
IF(CX51&gt;0,CX51-1,0))</f>
        <v>0</v>
      </c>
      <c r="CZ51" s="314">
        <f t="shared" ref="CZ51" ca="1" si="122">IF(OR($I50=CZ$6,CY52=$N50),$N50,
IF(CY51&gt;0,CY51-1,0))</f>
        <v>0</v>
      </c>
    </row>
    <row r="52" spans="1:104" ht="15" hidden="1" customHeight="1" outlineLevel="1" x14ac:dyDescent="0.3">
      <c r="A52" s="304"/>
      <c r="B52" s="243"/>
      <c r="C52" s="305"/>
      <c r="D52" s="306"/>
      <c r="E52" s="307" t="str">
        <f>_xlfn.IFNA(INDEX(Table_Def[[Asset category]:[Unit]],MATCH(Insert_Assets!B52,Table_Def[Asset category],0),2),"")</f>
        <v/>
      </c>
      <c r="F52" s="308"/>
      <c r="G52" s="279"/>
      <c r="H52" s="309">
        <f t="shared" si="6"/>
        <v>0</v>
      </c>
      <c r="I52" s="243"/>
      <c r="J52" s="310"/>
      <c r="K52" s="311"/>
      <c r="L52" s="312">
        <f t="shared" si="5"/>
        <v>1</v>
      </c>
      <c r="M52" s="313">
        <f t="shared" si="7"/>
        <v>0</v>
      </c>
      <c r="N52" s="301">
        <f>_xlfn.IFNA(IF(INDEX(Table_Def[],MATCH(B52,Table_Def[Asset category],0),3)=0,1,INDEX(Table_Def[],MATCH(B52,Table_Def[Asset category],0),3)),0)</f>
        <v>0</v>
      </c>
      <c r="P52" s="178"/>
      <c r="Q52" s="178"/>
      <c r="R52" s="178"/>
      <c r="S52" s="178"/>
      <c r="T52" s="302"/>
      <c r="U52" s="302"/>
      <c r="V52" s="302"/>
      <c r="W52" s="302"/>
      <c r="X52" s="302"/>
      <c r="Y52" s="302"/>
      <c r="Z52" s="302"/>
      <c r="AA52" s="302"/>
      <c r="AB52" s="302"/>
      <c r="AC52" s="302"/>
      <c r="AD52" s="302"/>
      <c r="AE52" s="302"/>
      <c r="AF52" s="302"/>
      <c r="AG52" s="302"/>
      <c r="AH52" s="302"/>
      <c r="AI52" s="302"/>
      <c r="AJ52" s="302"/>
      <c r="AK52" s="302"/>
      <c r="AL52" s="302"/>
      <c r="AM52" s="302"/>
      <c r="AN52" s="302"/>
      <c r="AO52" s="302"/>
      <c r="AP52" s="302"/>
      <c r="AQ52" s="302"/>
      <c r="AR52" s="302"/>
      <c r="AS52" s="302"/>
      <c r="AT52" s="302"/>
      <c r="AU52" s="302"/>
      <c r="AV52" s="302"/>
      <c r="AW52" s="302"/>
      <c r="AX52" s="302"/>
      <c r="AY52" s="302"/>
      <c r="AZ52" s="302"/>
      <c r="BA52" s="302"/>
      <c r="BB52" s="302"/>
      <c r="BC52" s="302"/>
      <c r="BD52" s="302"/>
      <c r="BE52" s="302"/>
      <c r="BF52" s="302"/>
      <c r="BG52" s="302"/>
      <c r="BH52" s="302"/>
      <c r="BI52" s="302"/>
      <c r="BJ52" s="302"/>
      <c r="BK52" s="302"/>
      <c r="BL52" s="302"/>
      <c r="BM52" s="302"/>
      <c r="BN52" s="302"/>
      <c r="BO52" s="302"/>
      <c r="BP52" s="302"/>
      <c r="BQ52" s="302"/>
      <c r="BR52" s="302"/>
      <c r="BS52" s="302"/>
      <c r="BT52" s="302"/>
      <c r="BU52" s="302"/>
      <c r="BV52" s="302"/>
      <c r="BW52" s="302"/>
      <c r="BX52" s="302"/>
      <c r="BY52" s="302"/>
      <c r="BZ52" s="302"/>
      <c r="CA52" s="302"/>
      <c r="CB52" s="189"/>
      <c r="CC52" s="303"/>
      <c r="CD52" s="303"/>
      <c r="CE52" s="53" t="s">
        <v>116</v>
      </c>
      <c r="CF52" s="293"/>
      <c r="CG52" s="314">
        <f t="shared" ref="CG52" ca="1" si="123">IF(AND(CG51=$N50,CG51&gt;0),1,IF(CG51=0,0,OFFSET(CG51,,(CG51-$N50),1,1)-CG51+1))</f>
        <v>0</v>
      </c>
      <c r="CH52" s="314">
        <f ca="1">IF(AND(CH51=$N50,CH51&gt;0),1,IF(CH51=0,0,OFFSET(CH51,,(CH51-$N50),1,1)-CH51+1))</f>
        <v>0</v>
      </c>
      <c r="CI52" s="314">
        <f t="shared" ref="CI52:CZ52" ca="1" si="124">IF(AND(CI51=$N50,CI51&gt;0),1,IF(CI51=0,0,OFFSET(CI51,,(CI51-$N50),1,1)-CI51+1))</f>
        <v>0</v>
      </c>
      <c r="CJ52" s="314">
        <f t="shared" ca="1" si="124"/>
        <v>0</v>
      </c>
      <c r="CK52" s="314">
        <f t="shared" ca="1" si="124"/>
        <v>0</v>
      </c>
      <c r="CL52" s="314">
        <f t="shared" ca="1" si="124"/>
        <v>0</v>
      </c>
      <c r="CM52" s="314">
        <f t="shared" ca="1" si="124"/>
        <v>0</v>
      </c>
      <c r="CN52" s="314">
        <f t="shared" ca="1" si="124"/>
        <v>0</v>
      </c>
      <c r="CO52" s="314">
        <f t="shared" ca="1" si="124"/>
        <v>0</v>
      </c>
      <c r="CP52" s="314">
        <f t="shared" ca="1" si="124"/>
        <v>0</v>
      </c>
      <c r="CQ52" s="314">
        <f t="shared" ca="1" si="124"/>
        <v>0</v>
      </c>
      <c r="CR52" s="314">
        <f t="shared" ca="1" si="124"/>
        <v>0</v>
      </c>
      <c r="CS52" s="314">
        <f t="shared" ca="1" si="124"/>
        <v>0</v>
      </c>
      <c r="CT52" s="314">
        <f t="shared" ca="1" si="124"/>
        <v>0</v>
      </c>
      <c r="CU52" s="314">
        <f t="shared" ca="1" si="124"/>
        <v>0</v>
      </c>
      <c r="CV52" s="314">
        <f t="shared" ca="1" si="124"/>
        <v>0</v>
      </c>
      <c r="CW52" s="314">
        <f t="shared" ca="1" si="124"/>
        <v>0</v>
      </c>
      <c r="CX52" s="314">
        <f t="shared" ca="1" si="124"/>
        <v>0</v>
      </c>
      <c r="CY52" s="314">
        <f t="shared" ca="1" si="124"/>
        <v>0</v>
      </c>
      <c r="CZ52" s="314">
        <f t="shared" ca="1" si="124"/>
        <v>0</v>
      </c>
    </row>
    <row r="53" spans="1:104" ht="15" hidden="1" customHeight="1" outlineLevel="1" x14ac:dyDescent="0.3">
      <c r="A53" s="304"/>
      <c r="B53" s="243"/>
      <c r="C53" s="305"/>
      <c r="D53" s="306"/>
      <c r="E53" s="307" t="str">
        <f>_xlfn.IFNA(INDEX(Table_Def[[Asset category]:[Unit]],MATCH(Insert_Assets!B53,Table_Def[Asset category],0),2),"")</f>
        <v/>
      </c>
      <c r="F53" s="308"/>
      <c r="G53" s="279"/>
      <c r="H53" s="309">
        <f t="shared" si="6"/>
        <v>0</v>
      </c>
      <c r="I53" s="243"/>
      <c r="J53" s="310"/>
      <c r="K53" s="311">
        <f t="shared" ref="K53:K58" si="125">SUMIF($J$22:$J$384,J53,$H$22:$H$384)</f>
        <v>0</v>
      </c>
      <c r="L53" s="312">
        <f t="shared" si="5"/>
        <v>1</v>
      </c>
      <c r="M53" s="313">
        <f t="shared" si="7"/>
        <v>0</v>
      </c>
      <c r="N53" s="301">
        <f>_xlfn.IFNA(IF(INDEX(Table_Def[],MATCH(B53,Table_Def[Asset category],0),3)=0,1,INDEX(Table_Def[],MATCH(B53,Table_Def[Asset category],0),3)),0)</f>
        <v>0</v>
      </c>
      <c r="P53" s="178"/>
      <c r="Q53" s="178"/>
      <c r="R53" s="178"/>
      <c r="S53" s="178"/>
      <c r="T53" s="302"/>
      <c r="U53" s="302"/>
      <c r="V53" s="302"/>
      <c r="W53" s="302"/>
      <c r="X53" s="302"/>
      <c r="Y53" s="302"/>
      <c r="Z53" s="302"/>
      <c r="AA53" s="302"/>
      <c r="AB53" s="302"/>
      <c r="AC53" s="302"/>
      <c r="AD53" s="302"/>
      <c r="AE53" s="302"/>
      <c r="AF53" s="302"/>
      <c r="AG53" s="302"/>
      <c r="AH53" s="302"/>
      <c r="AI53" s="302"/>
      <c r="AJ53" s="302"/>
      <c r="AK53" s="302"/>
      <c r="AL53" s="302"/>
      <c r="AM53" s="302"/>
      <c r="AN53" s="302"/>
      <c r="AO53" s="302"/>
      <c r="AP53" s="302"/>
      <c r="AQ53" s="302"/>
      <c r="AR53" s="302"/>
      <c r="AS53" s="302"/>
      <c r="AT53" s="302"/>
      <c r="AU53" s="302"/>
      <c r="AV53" s="302"/>
      <c r="AW53" s="302"/>
      <c r="AX53" s="302"/>
      <c r="AY53" s="302"/>
      <c r="AZ53" s="302"/>
      <c r="BA53" s="302"/>
      <c r="BB53" s="302"/>
      <c r="BC53" s="302"/>
      <c r="BD53" s="302"/>
      <c r="BE53" s="302"/>
      <c r="BF53" s="302"/>
      <c r="BG53" s="302"/>
      <c r="BH53" s="302"/>
      <c r="BI53" s="302"/>
      <c r="BJ53" s="302"/>
      <c r="BK53" s="302"/>
      <c r="BL53" s="302"/>
      <c r="BM53" s="302"/>
      <c r="BN53" s="302"/>
      <c r="BO53" s="302"/>
      <c r="BP53" s="302"/>
      <c r="BQ53" s="302"/>
      <c r="BR53" s="302"/>
      <c r="BS53" s="302"/>
      <c r="BT53" s="302"/>
      <c r="BU53" s="302"/>
      <c r="BV53" s="302"/>
      <c r="BW53" s="302"/>
      <c r="BX53" s="302"/>
      <c r="BY53" s="302"/>
      <c r="BZ53" s="302"/>
      <c r="CA53" s="302"/>
      <c r="CB53" s="189"/>
      <c r="CC53" s="303"/>
      <c r="CD53" s="303"/>
      <c r="CE53" s="53" t="s">
        <v>3</v>
      </c>
      <c r="CG53" s="315">
        <f t="shared" ref="CG53:CK53" si="126">IF($I50=CG$6,$H50*$L50,IF(CG51=$N50,$H50,
IF(CF53&gt;0,+CF53-CF54,0)))</f>
        <v>0</v>
      </c>
      <c r="CH53" s="315">
        <f t="shared" ca="1" si="126"/>
        <v>0</v>
      </c>
      <c r="CI53" s="315">
        <f t="shared" ca="1" si="126"/>
        <v>0</v>
      </c>
      <c r="CJ53" s="315">
        <f t="shared" ca="1" si="126"/>
        <v>0</v>
      </c>
      <c r="CK53" s="315">
        <f t="shared" ca="1" si="126"/>
        <v>0</v>
      </c>
      <c r="CL53" s="315">
        <f ca="1">IF($I50=CL$6,$H50*$L50,IF(CL51=$N50,$H50,
IF(CK53&gt;0,+CK53-CK54,0)))</f>
        <v>0</v>
      </c>
      <c r="CM53" s="315">
        <f t="shared" ref="CM53:CZ53" ca="1" si="127">IF($I50=CM$6,$H50*$L50,IF(CM51=$N50,$H50,
IF(CL53&gt;0,+CL53-CL54,0)))</f>
        <v>0</v>
      </c>
      <c r="CN53" s="315">
        <f t="shared" ca="1" si="127"/>
        <v>0</v>
      </c>
      <c r="CO53" s="315">
        <f t="shared" ca="1" si="127"/>
        <v>0</v>
      </c>
      <c r="CP53" s="315">
        <f t="shared" ca="1" si="127"/>
        <v>0</v>
      </c>
      <c r="CQ53" s="315">
        <f t="shared" ca="1" si="127"/>
        <v>0</v>
      </c>
      <c r="CR53" s="315">
        <f t="shared" ca="1" si="127"/>
        <v>0</v>
      </c>
      <c r="CS53" s="315">
        <f t="shared" ca="1" si="127"/>
        <v>0</v>
      </c>
      <c r="CT53" s="315">
        <f t="shared" ca="1" si="127"/>
        <v>0</v>
      </c>
      <c r="CU53" s="315">
        <f t="shared" ca="1" si="127"/>
        <v>0</v>
      </c>
      <c r="CV53" s="315">
        <f t="shared" ca="1" si="127"/>
        <v>0</v>
      </c>
      <c r="CW53" s="315">
        <f t="shared" ca="1" si="127"/>
        <v>0</v>
      </c>
      <c r="CX53" s="315">
        <f t="shared" ca="1" si="127"/>
        <v>0</v>
      </c>
      <c r="CY53" s="315">
        <f t="shared" ca="1" si="127"/>
        <v>0</v>
      </c>
      <c r="CZ53" s="315">
        <f t="shared" ca="1" si="127"/>
        <v>0</v>
      </c>
    </row>
    <row r="54" spans="1:104" ht="15" hidden="1" customHeight="1" outlineLevel="1" x14ac:dyDescent="0.3">
      <c r="A54" s="304"/>
      <c r="B54" s="243"/>
      <c r="C54" s="305"/>
      <c r="D54" s="306"/>
      <c r="E54" s="307" t="str">
        <f>_xlfn.IFNA(INDEX(Table_Def[[Asset category]:[Unit]],MATCH(Insert_Assets!B54,Table_Def[Asset category],0),2),"")</f>
        <v/>
      </c>
      <c r="F54" s="308"/>
      <c r="G54" s="279"/>
      <c r="H54" s="309">
        <f t="shared" si="6"/>
        <v>0</v>
      </c>
      <c r="I54" s="243"/>
      <c r="J54" s="310"/>
      <c r="K54" s="311">
        <f t="shared" si="125"/>
        <v>0</v>
      </c>
      <c r="L54" s="312">
        <f t="shared" si="5"/>
        <v>1</v>
      </c>
      <c r="M54" s="313">
        <f t="shared" si="7"/>
        <v>0</v>
      </c>
      <c r="N54" s="301">
        <f>_xlfn.IFNA(IF(INDEX(Table_Def[],MATCH(B54,Table_Def[Asset category],0),3)=0,1,INDEX(Table_Def[],MATCH(B54,Table_Def[Asset category],0),3)),0)</f>
        <v>0</v>
      </c>
      <c r="P54" s="178"/>
      <c r="Q54" s="178"/>
      <c r="R54" s="178"/>
      <c r="S54" s="178"/>
      <c r="T54" s="302"/>
      <c r="U54" s="302"/>
      <c r="V54" s="302"/>
      <c r="W54" s="302"/>
      <c r="X54" s="302"/>
      <c r="Y54" s="302"/>
      <c r="Z54" s="302"/>
      <c r="AA54" s="302"/>
      <c r="AB54" s="302"/>
      <c r="AC54" s="302"/>
      <c r="AD54" s="302"/>
      <c r="AE54" s="302"/>
      <c r="AF54" s="302"/>
      <c r="AG54" s="302"/>
      <c r="AH54" s="302"/>
      <c r="AI54" s="302"/>
      <c r="AJ54" s="302"/>
      <c r="AK54" s="302"/>
      <c r="AL54" s="302"/>
      <c r="AM54" s="302"/>
      <c r="AN54" s="302"/>
      <c r="AO54" s="302"/>
      <c r="AP54" s="302"/>
      <c r="AQ54" s="302"/>
      <c r="AR54" s="302"/>
      <c r="AS54" s="302"/>
      <c r="AT54" s="302"/>
      <c r="AU54" s="302"/>
      <c r="AV54" s="302"/>
      <c r="AW54" s="302"/>
      <c r="AX54" s="302"/>
      <c r="AY54" s="302"/>
      <c r="AZ54" s="302"/>
      <c r="BA54" s="302"/>
      <c r="BB54" s="302"/>
      <c r="BC54" s="302"/>
      <c r="BD54" s="302"/>
      <c r="BE54" s="302"/>
      <c r="BF54" s="302"/>
      <c r="BG54" s="302"/>
      <c r="BH54" s="302"/>
      <c r="BI54" s="302"/>
      <c r="BJ54" s="302"/>
      <c r="BK54" s="302"/>
      <c r="BL54" s="302"/>
      <c r="BM54" s="302"/>
      <c r="BN54" s="302"/>
      <c r="BO54" s="302"/>
      <c r="BP54" s="302"/>
      <c r="BQ54" s="302"/>
      <c r="BR54" s="302"/>
      <c r="BS54" s="302"/>
      <c r="BT54" s="302"/>
      <c r="BU54" s="302"/>
      <c r="BV54" s="302"/>
      <c r="BW54" s="302"/>
      <c r="BX54" s="302"/>
      <c r="BY54" s="302"/>
      <c r="BZ54" s="302"/>
      <c r="CA54" s="302"/>
      <c r="CB54" s="189"/>
      <c r="CC54" s="303"/>
      <c r="CD54" s="303"/>
      <c r="CE54" s="53" t="s">
        <v>38</v>
      </c>
      <c r="CF54" s="315"/>
      <c r="CG54" s="315">
        <f>IF(CG55&lt;1,0,CG56-CG55)</f>
        <v>0</v>
      </c>
      <c r="CH54" s="315">
        <f t="shared" ref="CH54:CZ54" ca="1" si="128">IF(CH55&lt;1,0,CH56-CH55)</f>
        <v>0</v>
      </c>
      <c r="CI54" s="315">
        <f t="shared" ca="1" si="128"/>
        <v>0</v>
      </c>
      <c r="CJ54" s="315">
        <f t="shared" ca="1" si="128"/>
        <v>0</v>
      </c>
      <c r="CK54" s="315">
        <f t="shared" ca="1" si="128"/>
        <v>0</v>
      </c>
      <c r="CL54" s="315">
        <f t="shared" ca="1" si="128"/>
        <v>0</v>
      </c>
      <c r="CM54" s="315">
        <f t="shared" ca="1" si="128"/>
        <v>0</v>
      </c>
      <c r="CN54" s="315">
        <f t="shared" ca="1" si="128"/>
        <v>0</v>
      </c>
      <c r="CO54" s="315">
        <f t="shared" ca="1" si="128"/>
        <v>0</v>
      </c>
      <c r="CP54" s="315">
        <f t="shared" ca="1" si="128"/>
        <v>0</v>
      </c>
      <c r="CQ54" s="315">
        <f t="shared" ca="1" si="128"/>
        <v>0</v>
      </c>
      <c r="CR54" s="315">
        <f t="shared" ca="1" si="128"/>
        <v>0</v>
      </c>
      <c r="CS54" s="315">
        <f t="shared" ca="1" si="128"/>
        <v>0</v>
      </c>
      <c r="CT54" s="315">
        <f t="shared" ca="1" si="128"/>
        <v>0</v>
      </c>
      <c r="CU54" s="315">
        <f t="shared" ca="1" si="128"/>
        <v>0</v>
      </c>
      <c r="CV54" s="315">
        <f t="shared" ca="1" si="128"/>
        <v>0</v>
      </c>
      <c r="CW54" s="315">
        <f t="shared" ca="1" si="128"/>
        <v>0</v>
      </c>
      <c r="CX54" s="315">
        <f t="shared" ca="1" si="128"/>
        <v>0</v>
      </c>
      <c r="CY54" s="315">
        <f t="shared" ca="1" si="128"/>
        <v>0</v>
      </c>
      <c r="CZ54" s="315">
        <f t="shared" ca="1" si="128"/>
        <v>0</v>
      </c>
    </row>
    <row r="55" spans="1:104" ht="15" hidden="1" customHeight="1" outlineLevel="1" x14ac:dyDescent="0.3">
      <c r="A55" s="304"/>
      <c r="B55" s="243"/>
      <c r="C55" s="305"/>
      <c r="D55" s="306"/>
      <c r="E55" s="307" t="str">
        <f>_xlfn.IFNA(INDEX(Table_Def[[Asset category]:[Unit]],MATCH(Insert_Assets!B55,Table_Def[Asset category],0),2),"")</f>
        <v/>
      </c>
      <c r="F55" s="308"/>
      <c r="G55" s="279"/>
      <c r="H55" s="309">
        <f t="shared" si="6"/>
        <v>0</v>
      </c>
      <c r="I55" s="243"/>
      <c r="J55" s="310"/>
      <c r="K55" s="311">
        <f t="shared" si="125"/>
        <v>0</v>
      </c>
      <c r="L55" s="312">
        <f t="shared" si="5"/>
        <v>1</v>
      </c>
      <c r="M55" s="313">
        <f t="shared" si="7"/>
        <v>0</v>
      </c>
      <c r="N55" s="301">
        <f>_xlfn.IFNA(IF(INDEX(Table_Def[],MATCH(B55,Table_Def[Asset category],0),3)=0,1,INDEX(Table_Def[],MATCH(B55,Table_Def[Asset category],0),3)),0)</f>
        <v>0</v>
      </c>
      <c r="P55" s="178"/>
      <c r="Q55" s="178"/>
      <c r="R55" s="178"/>
      <c r="S55" s="178"/>
      <c r="T55" s="302"/>
      <c r="U55" s="302"/>
      <c r="V55" s="302"/>
      <c r="W55" s="302"/>
      <c r="X55" s="302"/>
      <c r="Y55" s="302"/>
      <c r="Z55" s="302"/>
      <c r="AA55" s="302"/>
      <c r="AB55" s="302"/>
      <c r="AC55" s="302"/>
      <c r="AD55" s="302"/>
      <c r="AE55" s="302"/>
      <c r="AF55" s="302"/>
      <c r="AG55" s="302"/>
      <c r="AH55" s="302"/>
      <c r="AI55" s="302"/>
      <c r="AJ55" s="302"/>
      <c r="AK55" s="302"/>
      <c r="AL55" s="302"/>
      <c r="AM55" s="302"/>
      <c r="AN55" s="302"/>
      <c r="AO55" s="302"/>
      <c r="AP55" s="302"/>
      <c r="AQ55" s="302"/>
      <c r="AR55" s="302"/>
      <c r="AS55" s="302"/>
      <c r="AT55" s="302"/>
      <c r="AU55" s="302"/>
      <c r="AV55" s="302"/>
      <c r="AW55" s="302"/>
      <c r="AX55" s="302"/>
      <c r="AY55" s="302"/>
      <c r="AZ55" s="302"/>
      <c r="BA55" s="302"/>
      <c r="BB55" s="302"/>
      <c r="BC55" s="302"/>
      <c r="BD55" s="302"/>
      <c r="BE55" s="302"/>
      <c r="BF55" s="302"/>
      <c r="BG55" s="302"/>
      <c r="BH55" s="302"/>
      <c r="BI55" s="302"/>
      <c r="BJ55" s="302"/>
      <c r="BK55" s="302"/>
      <c r="BL55" s="302"/>
      <c r="BM55" s="302"/>
      <c r="BN55" s="302"/>
      <c r="BO55" s="302"/>
      <c r="BP55" s="302"/>
      <c r="BQ55" s="302"/>
      <c r="BR55" s="302"/>
      <c r="BS55" s="302"/>
      <c r="BT55" s="302"/>
      <c r="BU55" s="302"/>
      <c r="BV55" s="302"/>
      <c r="BW55" s="302"/>
      <c r="BX55" s="302"/>
      <c r="BY55" s="302"/>
      <c r="BZ55" s="302"/>
      <c r="CA55" s="302"/>
      <c r="CB55" s="189"/>
      <c r="CC55" s="303"/>
      <c r="CD55" s="303"/>
      <c r="CE55" s="53" t="s">
        <v>47</v>
      </c>
      <c r="CG55" s="315">
        <f>CG53*Insert_Finance!$C$17</f>
        <v>0</v>
      </c>
      <c r="CH55" s="315">
        <f ca="1">CH53*Insert_Finance!$C$17</f>
        <v>0</v>
      </c>
      <c r="CI55" s="315">
        <f ca="1">CI53*Insert_Finance!$C$17</f>
        <v>0</v>
      </c>
      <c r="CJ55" s="315">
        <f ca="1">CJ53*Insert_Finance!$C$17</f>
        <v>0</v>
      </c>
      <c r="CK55" s="315">
        <f ca="1">CK53*Insert_Finance!$C$17</f>
        <v>0</v>
      </c>
      <c r="CL55" s="315">
        <f ca="1">CL53*Insert_Finance!$C$17</f>
        <v>0</v>
      </c>
      <c r="CM55" s="315">
        <f ca="1">CM53*Insert_Finance!$C$17</f>
        <v>0</v>
      </c>
      <c r="CN55" s="315">
        <f ca="1">CN53*Insert_Finance!$C$17</f>
        <v>0</v>
      </c>
      <c r="CO55" s="315">
        <f ca="1">CO53*Insert_Finance!$C$17</f>
        <v>0</v>
      </c>
      <c r="CP55" s="315">
        <f ca="1">CP53*Insert_Finance!$C$17</f>
        <v>0</v>
      </c>
      <c r="CQ55" s="315">
        <f ca="1">CQ53*Insert_Finance!$C$17</f>
        <v>0</v>
      </c>
      <c r="CR55" s="315">
        <f ca="1">CR53*Insert_Finance!$C$17</f>
        <v>0</v>
      </c>
      <c r="CS55" s="315">
        <f ca="1">CS53*Insert_Finance!$C$17</f>
        <v>0</v>
      </c>
      <c r="CT55" s="315">
        <f ca="1">CT53*Insert_Finance!$C$17</f>
        <v>0</v>
      </c>
      <c r="CU55" s="315">
        <f ca="1">CU53*Insert_Finance!$C$17</f>
        <v>0</v>
      </c>
      <c r="CV55" s="315">
        <f ca="1">CV53*Insert_Finance!$C$17</f>
        <v>0</v>
      </c>
      <c r="CW55" s="315">
        <f ca="1">CW53*Insert_Finance!$C$17</f>
        <v>0</v>
      </c>
      <c r="CX55" s="315">
        <f ca="1">CX53*Insert_Finance!$C$17</f>
        <v>0</v>
      </c>
      <c r="CY55" s="315">
        <f ca="1">CY53*Insert_Finance!$C$17</f>
        <v>0</v>
      </c>
      <c r="CZ55" s="315">
        <f ca="1">CZ53*Insert_Finance!$C$17</f>
        <v>0</v>
      </c>
    </row>
    <row r="56" spans="1:104" ht="15" hidden="1" customHeight="1" outlineLevel="1" x14ac:dyDescent="0.3">
      <c r="A56" s="304"/>
      <c r="B56" s="243"/>
      <c r="C56" s="305"/>
      <c r="D56" s="306"/>
      <c r="E56" s="307" t="str">
        <f>_xlfn.IFNA(INDEX(Table_Def[[Asset category]:[Unit]],MATCH(Insert_Assets!B56,Table_Def[Asset category],0),2),"")</f>
        <v/>
      </c>
      <c r="F56" s="308"/>
      <c r="G56" s="279"/>
      <c r="H56" s="309">
        <f t="shared" si="6"/>
        <v>0</v>
      </c>
      <c r="I56" s="243"/>
      <c r="J56" s="310"/>
      <c r="K56" s="311">
        <f t="shared" si="125"/>
        <v>0</v>
      </c>
      <c r="L56" s="312">
        <f t="shared" si="5"/>
        <v>1</v>
      </c>
      <c r="M56" s="313">
        <f t="shared" si="7"/>
        <v>0</v>
      </c>
      <c r="N56" s="301">
        <f>_xlfn.IFNA(IF(INDEX(Table_Def[],MATCH(B56,Table_Def[Asset category],0),3)=0,1,INDEX(Table_Def[],MATCH(B56,Table_Def[Asset category],0),3)),0)</f>
        <v>0</v>
      </c>
      <c r="P56" s="178"/>
      <c r="Q56" s="178"/>
      <c r="R56" s="178"/>
      <c r="S56" s="178"/>
      <c r="T56" s="302"/>
      <c r="U56" s="302"/>
      <c r="V56" s="302"/>
      <c r="W56" s="302"/>
      <c r="X56" s="302"/>
      <c r="Y56" s="302"/>
      <c r="Z56" s="302"/>
      <c r="AA56" s="302"/>
      <c r="AB56" s="302"/>
      <c r="AC56" s="302"/>
      <c r="AD56" s="302"/>
      <c r="AE56" s="302"/>
      <c r="AF56" s="302"/>
      <c r="AG56" s="302"/>
      <c r="AH56" s="302"/>
      <c r="AI56" s="302"/>
      <c r="AJ56" s="302"/>
      <c r="AK56" s="302"/>
      <c r="AL56" s="302"/>
      <c r="AM56" s="302"/>
      <c r="AN56" s="302"/>
      <c r="AO56" s="302"/>
      <c r="AP56" s="302"/>
      <c r="AQ56" s="302"/>
      <c r="AR56" s="302"/>
      <c r="AS56" s="302"/>
      <c r="AT56" s="302"/>
      <c r="AU56" s="302"/>
      <c r="AV56" s="302"/>
      <c r="AW56" s="302"/>
      <c r="AX56" s="302"/>
      <c r="AY56" s="302"/>
      <c r="AZ56" s="302"/>
      <c r="BA56" s="302"/>
      <c r="BB56" s="302"/>
      <c r="BC56" s="302"/>
      <c r="BD56" s="302"/>
      <c r="BE56" s="302"/>
      <c r="BF56" s="302"/>
      <c r="BG56" s="302"/>
      <c r="BH56" s="302"/>
      <c r="BI56" s="302"/>
      <c r="BJ56" s="302"/>
      <c r="BK56" s="302"/>
      <c r="BL56" s="302"/>
      <c r="BM56" s="302"/>
      <c r="BN56" s="302"/>
      <c r="BO56" s="302"/>
      <c r="BP56" s="302"/>
      <c r="BQ56" s="302"/>
      <c r="BR56" s="302"/>
      <c r="BS56" s="302"/>
      <c r="BT56" s="302"/>
      <c r="BU56" s="302"/>
      <c r="BV56" s="302"/>
      <c r="BW56" s="302"/>
      <c r="BX56" s="302"/>
      <c r="BY56" s="302"/>
      <c r="BZ56" s="302"/>
      <c r="CA56" s="302"/>
      <c r="CB56" s="189"/>
      <c r="CC56" s="303"/>
      <c r="CD56" s="303"/>
      <c r="CE56" s="53" t="s">
        <v>48</v>
      </c>
      <c r="CF56" s="315"/>
      <c r="CG56" s="315">
        <f ca="1">IF(CG53=0,0,
IF(CG53&lt;1,0,
IF($N50-CG51&lt;&gt;$N50,-PMT(Insert_Finance!$C$17,$N50,OFFSET(CG53,,(CG51-$N50),1,1),0,0),
IF(CG51=0,0,CF56))))</f>
        <v>0</v>
      </c>
      <c r="CH56" s="315">
        <f ca="1">IF(CH53=0,0,
IF(CH53&lt;1,0,
IF($N50-CH51&lt;&gt;$N50,-PMT(Insert_Finance!$C$17,$N50,OFFSET(CH53,,(CH51-$N50),1,1),0,0),
IF(CH51=0,0,CG56))))</f>
        <v>0</v>
      </c>
      <c r="CI56" s="315">
        <f ca="1">IF(CI53=0,0,
IF(CI53&lt;1,0,
IF($N50-CI51&lt;&gt;$N50,-PMT(Insert_Finance!$C$17,$N50,OFFSET(CI53,,(CI51-$N50),1,1),0,0),
IF(CI51=0,0,CH56))))</f>
        <v>0</v>
      </c>
      <c r="CJ56" s="315">
        <f ca="1">IF(CJ53=0,0,
IF(CJ53&lt;1,0,
IF($N50-CJ51&lt;&gt;$N50,-PMT(Insert_Finance!$C$17,$N50,OFFSET(CJ53,,(CJ51-$N50),1,1),0,0),
IF(CJ51=0,0,CI56))))</f>
        <v>0</v>
      </c>
      <c r="CK56" s="315">
        <f ca="1">IF(CK53=0,0,
IF(CK53&lt;1,0,
IF($N50-CK51&lt;&gt;$N50,-PMT(Insert_Finance!$C$17,$N50,OFFSET(CK53,,(CK51-$N50),1,1),0,0),
IF(CK51=0,0,CJ56))))</f>
        <v>0</v>
      </c>
      <c r="CL56" s="315">
        <f ca="1">IF(CL53=0,0,
IF(CL53&lt;1,0,
IF($N50-CL51&lt;&gt;$N50,-PMT(Insert_Finance!$C$17,$N50,OFFSET(CL53,,(CL51-$N50),1,1),0,0),
IF(CL51=0,0,CK56))))</f>
        <v>0</v>
      </c>
      <c r="CM56" s="315">
        <f ca="1">IF(CM53=0,0,
IF(CM53&lt;1,0,
IF($N50-CM51&lt;&gt;$N50,-PMT(Insert_Finance!$C$17,$N50,OFFSET(CM53,,(CM51-$N50),1,1),0,0),
IF(CM51=0,0,CL56))))</f>
        <v>0</v>
      </c>
      <c r="CN56" s="315">
        <f ca="1">IF(CN53=0,0,
IF(CN53&lt;1,0,
IF($N50-CN51&lt;&gt;$N50,-PMT(Insert_Finance!$C$17,$N50,OFFSET(CN53,,(CN51-$N50),1,1),0,0),
IF(CN51=0,0,CM56))))</f>
        <v>0</v>
      </c>
      <c r="CO56" s="315">
        <f ca="1">IF(CO53=0,0,
IF(CO53&lt;1,0,
IF($N50-CO51&lt;&gt;$N50,-PMT(Insert_Finance!$C$17,$N50,OFFSET(CO53,,(CO51-$N50),1,1),0,0),
IF(CO51=0,0,CN56))))</f>
        <v>0</v>
      </c>
      <c r="CP56" s="315">
        <f ca="1">IF(CP53=0,0,
IF(CP53&lt;1,0,
IF($N50-CP51&lt;&gt;$N50,-PMT(Insert_Finance!$C$17,$N50,OFFSET(CP53,,(CP51-$N50),1,1),0,0),
IF(CP51=0,0,CO56))))</f>
        <v>0</v>
      </c>
      <c r="CQ56" s="315">
        <f ca="1">IF(CQ53=0,0,
IF(CQ53&lt;1,0,
IF($N50-CQ51&lt;&gt;$N50,-PMT(Insert_Finance!$C$17,$N50,OFFSET(CQ53,,(CQ51-$N50),1,1),0,0),
IF(CQ51=0,0,CP56))))</f>
        <v>0</v>
      </c>
      <c r="CR56" s="315">
        <f ca="1">IF(CR53=0,0,
IF(CR53&lt;1,0,
IF($N50-CR51&lt;&gt;$N50,-PMT(Insert_Finance!$C$17,$N50,OFFSET(CR53,,(CR51-$N50),1,1),0,0),
IF(CR51=0,0,CQ56))))</f>
        <v>0</v>
      </c>
      <c r="CS56" s="315">
        <f ca="1">IF(CS53=0,0,
IF(CS53&lt;1,0,
IF($N50-CS51&lt;&gt;$N50,-PMT(Insert_Finance!$C$17,$N50,OFFSET(CS53,,(CS51-$N50),1,1),0,0),
IF(CS51=0,0,CR56))))</f>
        <v>0</v>
      </c>
      <c r="CT56" s="315">
        <f ca="1">IF(CT53=0,0,
IF(CT53&lt;1,0,
IF($N50-CT51&lt;&gt;$N50,-PMT(Insert_Finance!$C$17,$N50,OFFSET(CT53,,(CT51-$N50),1,1),0,0),
IF(CT51=0,0,CS56))))</f>
        <v>0</v>
      </c>
      <c r="CU56" s="315">
        <f ca="1">IF(CU53=0,0,
IF(CU53&lt;1,0,
IF($N50-CU51&lt;&gt;$N50,-PMT(Insert_Finance!$C$17,$N50,OFFSET(CU53,,(CU51-$N50),1,1),0,0),
IF(CU51=0,0,CT56))))</f>
        <v>0</v>
      </c>
      <c r="CV56" s="315">
        <f ca="1">IF(CV53=0,0,
IF(CV53&lt;1,0,
IF($N50-CV51&lt;&gt;$N50,-PMT(Insert_Finance!$C$17,$N50,OFFSET(CV53,,(CV51-$N50),1,1),0,0),
IF(CV51=0,0,CU56))))</f>
        <v>0</v>
      </c>
      <c r="CW56" s="315">
        <f ca="1">IF(CW53=0,0,
IF(CW53&lt;1,0,
IF($N50-CW51&lt;&gt;$N50,-PMT(Insert_Finance!$C$17,$N50,OFFSET(CW53,,(CW51-$N50),1,1),0,0),
IF(CW51=0,0,CV56))))</f>
        <v>0</v>
      </c>
      <c r="CX56" s="315">
        <f ca="1">IF(CX53=0,0,
IF(CX53&lt;1,0,
IF($N50-CX51&lt;&gt;$N50,-PMT(Insert_Finance!$C$17,$N50,OFFSET(CX53,,(CX51-$N50),1,1),0,0),
IF(CX51=0,0,CW56))))</f>
        <v>0</v>
      </c>
      <c r="CY56" s="315">
        <f ca="1">IF(CY53=0,0,
IF(CY53&lt;1,0,
IF($N50-CY51&lt;&gt;$N50,-PMT(Insert_Finance!$C$17,$N50,OFFSET(CY53,,(CY51-$N50),1,1),0,0),
IF(CY51=0,0,CX56))))</f>
        <v>0</v>
      </c>
      <c r="CZ56" s="315">
        <f ca="1">IF(CZ53=0,0,
IF(CZ53&lt;1,0,
IF($N50-CZ51&lt;&gt;$N50,-PMT(Insert_Finance!$C$17,$N50,OFFSET(CZ53,,(CZ51-$N50),1,1),0,0),
IF(CZ51=0,0,CY56))))</f>
        <v>0</v>
      </c>
    </row>
    <row r="57" spans="1:104" ht="30" customHeight="1" collapsed="1" x14ac:dyDescent="0.3">
      <c r="A57" s="304"/>
      <c r="B57" s="651"/>
      <c r="C57" s="659"/>
      <c r="D57" s="660"/>
      <c r="E57" s="318" t="str">
        <f>_xlfn.IFNA(INDEX(Table_Def[[Asset category]:[Unit]],MATCH(Insert_Assets!B57,Table_Def[Asset category],0),2),"")</f>
        <v/>
      </c>
      <c r="F57" s="665"/>
      <c r="G57" s="666"/>
      <c r="H57" s="319">
        <f t="shared" si="6"/>
        <v>0</v>
      </c>
      <c r="I57" s="671"/>
      <c r="J57" s="672"/>
      <c r="K57" s="320">
        <f t="shared" si="125"/>
        <v>0</v>
      </c>
      <c r="L57" s="321">
        <f t="shared" si="5"/>
        <v>1</v>
      </c>
      <c r="M57" s="322">
        <f t="shared" si="7"/>
        <v>0</v>
      </c>
      <c r="N57" s="323">
        <f>_xlfn.IFNA(IF(INDEX(Table_Def[],MATCH(B57,Table_Def[Asset category],0),3)=0,20,INDEX(Table_Def[],MATCH(B57,Table_Def[Asset category],0),3)),0)</f>
        <v>0</v>
      </c>
      <c r="P57" s="178"/>
      <c r="Q57" s="178"/>
      <c r="R57" s="178"/>
      <c r="S57" s="178"/>
      <c r="T57" s="302">
        <f t="shared" si="13"/>
        <v>0</v>
      </c>
      <c r="U57" s="302">
        <f>SUMIF($CG$6:$CZ$6,T$17,$CG60:$CZ60)</f>
        <v>0</v>
      </c>
      <c r="V57" s="302">
        <f>SUMIF($CG$6:$CZ$6,T$17,$CG62:$CZ62)</f>
        <v>0</v>
      </c>
      <c r="W57" s="302">
        <f t="shared" si="14"/>
        <v>0</v>
      </c>
      <c r="X57" s="302">
        <f>SUMIF($CG$6:$CZ$6,W$17,$CG60:$CZ60)</f>
        <v>0</v>
      </c>
      <c r="Y57" s="302">
        <f>SUMIF($CG$6:$CZ$6,W$17,$CG62:$CZ62)</f>
        <v>0</v>
      </c>
      <c r="Z57" s="302">
        <f t="shared" si="15"/>
        <v>0</v>
      </c>
      <c r="AA57" s="302">
        <f>SUMIF($CG$6:$CZ$6,Z$17,$CG60:$CZ60)</f>
        <v>0</v>
      </c>
      <c r="AB57" s="302">
        <f>SUMIF($CG$6:$CZ$6,Z$17,$CG62:$CZ62)</f>
        <v>0</v>
      </c>
      <c r="AC57" s="302">
        <f t="shared" si="16"/>
        <v>0</v>
      </c>
      <c r="AD57" s="302">
        <f>SUMIF($CG$6:$CZ$6,AC$17,$CG60:$CZ60)</f>
        <v>0</v>
      </c>
      <c r="AE57" s="302">
        <f>SUMIF($CG$6:$CZ$6,AC$17,$CG62:$CZ62)</f>
        <v>0</v>
      </c>
      <c r="AF57" s="302">
        <f t="shared" si="17"/>
        <v>0</v>
      </c>
      <c r="AG57" s="302">
        <f>SUMIF($CG$6:$CZ$6,AF$17,$CG60:$CZ60)</f>
        <v>0</v>
      </c>
      <c r="AH57" s="302">
        <f>SUMIF($CG$6:$CZ$6,AF$17,$CG62:$CZ62)</f>
        <v>0</v>
      </c>
      <c r="AI57" s="302">
        <f t="shared" si="18"/>
        <v>0</v>
      </c>
      <c r="AJ57" s="302">
        <f>SUMIF($CG$6:$CZ$6,AI$17,$CG60:$CZ60)</f>
        <v>0</v>
      </c>
      <c r="AK57" s="302">
        <f>SUMIF($CG$6:$CZ$6,AI$17,$CG62:$CZ62)</f>
        <v>0</v>
      </c>
      <c r="AL57" s="302">
        <f t="shared" si="19"/>
        <v>0</v>
      </c>
      <c r="AM57" s="302">
        <f>SUMIF($CG$6:$CZ$6,AL$17,$CG60:$CZ60)</f>
        <v>0</v>
      </c>
      <c r="AN57" s="302">
        <f>SUMIF($CG$6:$CZ$6,AL$17,$CG62:$CZ62)</f>
        <v>0</v>
      </c>
      <c r="AO57" s="302">
        <f t="shared" si="20"/>
        <v>0</v>
      </c>
      <c r="AP57" s="302">
        <f>SUMIF($CG$6:$CZ$6,AO$17,$CG60:$CZ60)</f>
        <v>0</v>
      </c>
      <c r="AQ57" s="302">
        <f>SUMIF($CG$6:$CZ$6,AO$17,$CG62:$CZ62)</f>
        <v>0</v>
      </c>
      <c r="AR57" s="302">
        <f t="shared" si="21"/>
        <v>0</v>
      </c>
      <c r="AS57" s="302">
        <f>SUMIF($CG$6:$CZ$6,AR$17,$CG60:$CZ60)</f>
        <v>0</v>
      </c>
      <c r="AT57" s="302">
        <f>SUMIF($CG$6:$CZ$6,AR$17,$CG62:$CZ62)</f>
        <v>0</v>
      </c>
      <c r="AU57" s="302">
        <f t="shared" si="22"/>
        <v>0</v>
      </c>
      <c r="AV57" s="302">
        <f>SUMIF($CG$6:$CZ$6,AU$17,$CG60:$CZ60)</f>
        <v>0</v>
      </c>
      <c r="AW57" s="302">
        <f>SUMIF($CG$6:$CZ$6,AU$17,$CG62:$CZ62)</f>
        <v>0</v>
      </c>
      <c r="AX57" s="302">
        <f t="shared" si="23"/>
        <v>0</v>
      </c>
      <c r="AY57" s="302">
        <f>SUMIF($CG$6:$CZ$6,AX$17,$CG60:$CZ60)</f>
        <v>0</v>
      </c>
      <c r="AZ57" s="302">
        <f>SUMIF($CG$6:$CZ$6,AX$17,$CG62:$CZ62)</f>
        <v>0</v>
      </c>
      <c r="BA57" s="302">
        <f t="shared" si="24"/>
        <v>0</v>
      </c>
      <c r="BB57" s="302">
        <f>SUMIF($CG$6:$CZ$6,BA$17,$CG60:$CZ60)</f>
        <v>0</v>
      </c>
      <c r="BC57" s="302">
        <f>SUMIF($CG$6:$CZ$6,BA$17,$CG62:$CZ62)</f>
        <v>0</v>
      </c>
      <c r="BD57" s="302">
        <f t="shared" si="25"/>
        <v>0</v>
      </c>
      <c r="BE57" s="302">
        <f>SUMIF($CG$6:$CZ$6,BD$17,$CG60:$CZ60)</f>
        <v>0</v>
      </c>
      <c r="BF57" s="302">
        <f>SUMIF($CG$6:$CZ$6,BD$17,$CG62:$CZ62)</f>
        <v>0</v>
      </c>
      <c r="BG57" s="302">
        <f t="shared" si="26"/>
        <v>0</v>
      </c>
      <c r="BH57" s="302">
        <f>SUMIF($CG$6:$CZ$6,BG$17,$CG60:$CZ60)</f>
        <v>0</v>
      </c>
      <c r="BI57" s="302">
        <f>SUMIF($CG$6:$CZ$6,BG$17,$CG62:$CZ62)</f>
        <v>0</v>
      </c>
      <c r="BJ57" s="302">
        <f t="shared" si="27"/>
        <v>0</v>
      </c>
      <c r="BK57" s="302">
        <f>SUMIF($CG$6:$CZ$6,BJ$17,$CG60:$CZ60)</f>
        <v>0</v>
      </c>
      <c r="BL57" s="302">
        <f>SUMIF($CG$6:$CZ$6,BJ$17,$CG62:$CZ62)</f>
        <v>0</v>
      </c>
      <c r="BM57" s="302">
        <f t="shared" si="28"/>
        <v>0</v>
      </c>
      <c r="BN57" s="302">
        <f>SUMIF($CG$6:$CZ$6,BM$17,$CG60:$CZ60)</f>
        <v>0</v>
      </c>
      <c r="BO57" s="302">
        <f>SUMIF($CG$6:$CZ$6,BM$17,$CG62:$CZ62)</f>
        <v>0</v>
      </c>
      <c r="BP57" s="302">
        <f t="shared" si="29"/>
        <v>0</v>
      </c>
      <c r="BQ57" s="302">
        <f>SUMIF($CG$6:$CZ$6,BP$17,$CG60:$CZ60)</f>
        <v>0</v>
      </c>
      <c r="BR57" s="302">
        <f>SUMIF($CG$6:$CZ$6,BP$17,$CG62:$CZ62)</f>
        <v>0</v>
      </c>
      <c r="BS57" s="302">
        <f t="shared" si="30"/>
        <v>0</v>
      </c>
      <c r="BT57" s="302">
        <f>SUMIF($CG$6:$CZ$6,BS$17,$CG60:$CZ60)</f>
        <v>0</v>
      </c>
      <c r="BU57" s="302">
        <f>SUMIF($CG$6:$CZ$6,BS$17,$CG62:$CZ62)</f>
        <v>0</v>
      </c>
      <c r="BV57" s="302">
        <f t="shared" si="31"/>
        <v>0</v>
      </c>
      <c r="BW57" s="302">
        <f>SUMIF($CG$6:$CZ$6,BV$17,$CG60:$CZ60)</f>
        <v>0</v>
      </c>
      <c r="BX57" s="302">
        <f>SUMIF($CG$6:$CZ$6,BV$17,$CG62:$CZ62)</f>
        <v>0</v>
      </c>
      <c r="BY57" s="302">
        <f t="shared" si="32"/>
        <v>0</v>
      </c>
      <c r="BZ57" s="302">
        <f>SUMIF($CG$6:$CZ$6,BY$17,$CG60:$CZ60)</f>
        <v>0</v>
      </c>
      <c r="CA57" s="302">
        <f>SUMIF($CG$6:$CZ$6,BY$17,$CG62:$CZ62)</f>
        <v>0</v>
      </c>
      <c r="CB57" s="189"/>
      <c r="CC57" s="303"/>
      <c r="CD57" s="303"/>
      <c r="CF57" s="293"/>
      <c r="CG57" s="315"/>
    </row>
    <row r="58" spans="1:104" ht="15" hidden="1" customHeight="1" outlineLevel="1" x14ac:dyDescent="0.3">
      <c r="A58" s="324"/>
      <c r="B58" s="286"/>
      <c r="C58" s="325"/>
      <c r="D58" s="325"/>
      <c r="E58" s="286" t="str">
        <f>_xlfn.IFNA(INDEX(Table_Def[[Asset category]:[Unit]],MATCH(Insert_Assets!B58,Table_Def[Asset category],0),2),"")</f>
        <v/>
      </c>
      <c r="F58" s="326"/>
      <c r="G58" s="326"/>
      <c r="H58" s="327">
        <f t="shared" ref="H58:H87" si="129">D58*F58</f>
        <v>0</v>
      </c>
      <c r="I58" s="325"/>
      <c r="J58" s="328"/>
      <c r="K58" s="329">
        <f t="shared" si="125"/>
        <v>0</v>
      </c>
      <c r="L58" s="330">
        <f t="shared" si="5"/>
        <v>1</v>
      </c>
      <c r="M58" s="329">
        <f t="shared" si="7"/>
        <v>0</v>
      </c>
      <c r="N58" s="286">
        <f>_xlfn.IFNA(INDEX(Table_Def[],MATCH(B58,Table_Def[Asset category],0),3),0)</f>
        <v>0</v>
      </c>
      <c r="P58" s="178"/>
      <c r="Q58" s="178"/>
      <c r="R58" s="178"/>
      <c r="S58" s="178"/>
      <c r="T58" s="302"/>
      <c r="U58" s="302"/>
      <c r="V58" s="302"/>
      <c r="W58" s="302"/>
      <c r="X58" s="302"/>
      <c r="Y58" s="302"/>
      <c r="Z58" s="302"/>
      <c r="AA58" s="302"/>
      <c r="AB58" s="302"/>
      <c r="AC58" s="302"/>
      <c r="AD58" s="302"/>
      <c r="AE58" s="302"/>
      <c r="AF58" s="302"/>
      <c r="AG58" s="302"/>
      <c r="AH58" s="302"/>
      <c r="AI58" s="302"/>
      <c r="AJ58" s="302"/>
      <c r="AK58" s="302"/>
      <c r="AL58" s="302"/>
      <c r="AM58" s="302"/>
      <c r="AN58" s="302"/>
      <c r="AO58" s="302"/>
      <c r="AP58" s="302"/>
      <c r="AQ58" s="302"/>
      <c r="AR58" s="302"/>
      <c r="AS58" s="302"/>
      <c r="AT58" s="302"/>
      <c r="AU58" s="302"/>
      <c r="AV58" s="302"/>
      <c r="AW58" s="302"/>
      <c r="AX58" s="302"/>
      <c r="AY58" s="302"/>
      <c r="AZ58" s="302"/>
      <c r="BA58" s="302"/>
      <c r="BB58" s="302"/>
      <c r="BC58" s="302"/>
      <c r="BD58" s="302"/>
      <c r="BE58" s="302"/>
      <c r="BF58" s="302"/>
      <c r="BG58" s="302"/>
      <c r="BH58" s="302"/>
      <c r="BI58" s="302"/>
      <c r="BJ58" s="302"/>
      <c r="BK58" s="302"/>
      <c r="BL58" s="302"/>
      <c r="BM58" s="302"/>
      <c r="BN58" s="302"/>
      <c r="BO58" s="302"/>
      <c r="BP58" s="302"/>
      <c r="BQ58" s="302"/>
      <c r="BR58" s="302"/>
      <c r="BS58" s="302"/>
      <c r="BT58" s="302"/>
      <c r="BU58" s="302"/>
      <c r="BV58" s="302"/>
      <c r="BW58" s="302"/>
      <c r="BX58" s="302"/>
      <c r="BY58" s="302"/>
      <c r="BZ58" s="302"/>
      <c r="CA58" s="302"/>
      <c r="CB58" s="189"/>
      <c r="CC58" s="303"/>
      <c r="CD58" s="303"/>
      <c r="CE58" s="53" t="s">
        <v>49</v>
      </c>
      <c r="CF58" s="293"/>
      <c r="CG58" s="314">
        <f>IF($I57=CG$6,$N57,
IF(CF57&gt;0,CF57-1,0))</f>
        <v>0</v>
      </c>
      <c r="CH58" s="314">
        <f ca="1">IF(OR($I57=CH$6,CG59=$N57),$N57,
IF(CG58&gt;0,CG58-1,0))</f>
        <v>0</v>
      </c>
      <c r="CI58" s="314">
        <f t="shared" ref="CI58" ca="1" si="130">IF(OR($I57=CI$6,CH59=$N57),$N57,
IF(CH58&gt;0,CH58-1,0))</f>
        <v>0</v>
      </c>
      <c r="CJ58" s="314">
        <f t="shared" ref="CJ58" ca="1" si="131">IF(OR($I57=CJ$6,CI59=$N57),$N57,
IF(CI58&gt;0,CI58-1,0))</f>
        <v>0</v>
      </c>
      <c r="CK58" s="314">
        <f t="shared" ref="CK58" ca="1" si="132">IF(OR($I57=CK$6,CJ59=$N57),$N57,
IF(CJ58&gt;0,CJ58-1,0))</f>
        <v>0</v>
      </c>
      <c r="CL58" s="314">
        <f t="shared" ref="CL58" ca="1" si="133">IF(OR($I57=CL$6,CK59=$N57),$N57,
IF(CK58&gt;0,CK58-1,0))</f>
        <v>0</v>
      </c>
      <c r="CM58" s="314">
        <f t="shared" ref="CM58" ca="1" si="134">IF(OR($I57=CM$6,CL59=$N57),$N57,
IF(CL58&gt;0,CL58-1,0))</f>
        <v>0</v>
      </c>
      <c r="CN58" s="314">
        <f t="shared" ref="CN58" ca="1" si="135">IF(OR($I57=CN$6,CM59=$N57),$N57,
IF(CM58&gt;0,CM58-1,0))</f>
        <v>0</v>
      </c>
      <c r="CO58" s="314">
        <f t="shared" ref="CO58" ca="1" si="136">IF(OR($I57=CO$6,CN59=$N57),$N57,
IF(CN58&gt;0,CN58-1,0))</f>
        <v>0</v>
      </c>
      <c r="CP58" s="314">
        <f t="shared" ref="CP58" ca="1" si="137">IF(OR($I57=CP$6,CO59=$N57),$N57,
IF(CO58&gt;0,CO58-1,0))</f>
        <v>0</v>
      </c>
      <c r="CQ58" s="314">
        <f t="shared" ref="CQ58" ca="1" si="138">IF(OR($I57=CQ$6,CP59=$N57),$N57,
IF(CP58&gt;0,CP58-1,0))</f>
        <v>0</v>
      </c>
      <c r="CR58" s="314">
        <f t="shared" ref="CR58" ca="1" si="139">IF(OR($I57=CR$6,CQ59=$N57),$N57,
IF(CQ58&gt;0,CQ58-1,0))</f>
        <v>0</v>
      </c>
      <c r="CS58" s="314">
        <f t="shared" ref="CS58" ca="1" si="140">IF(OR($I57=CS$6,CR59=$N57),$N57,
IF(CR58&gt;0,CR58-1,0))</f>
        <v>0</v>
      </c>
      <c r="CT58" s="314">
        <f t="shared" ref="CT58" ca="1" si="141">IF(OR($I57=CT$6,CS59=$N57),$N57,
IF(CS58&gt;0,CS58-1,0))</f>
        <v>0</v>
      </c>
      <c r="CU58" s="314">
        <f t="shared" ref="CU58" ca="1" si="142">IF(OR($I57=CU$6,CT59=$N57),$N57,
IF(CT58&gt;0,CT58-1,0))</f>
        <v>0</v>
      </c>
      <c r="CV58" s="314">
        <f t="shared" ref="CV58" ca="1" si="143">IF(OR($I57=CV$6,CU59=$N57),$N57,
IF(CU58&gt;0,CU58-1,0))</f>
        <v>0</v>
      </c>
      <c r="CW58" s="314">
        <f t="shared" ref="CW58" ca="1" si="144">IF(OR($I57=CW$6,CV59=$N57),$N57,
IF(CV58&gt;0,CV58-1,0))</f>
        <v>0</v>
      </c>
      <c r="CX58" s="314">
        <f t="shared" ref="CX58" ca="1" si="145">IF(OR($I57=CX$6,CW59=$N57),$N57,
IF(CW58&gt;0,CW58-1,0))</f>
        <v>0</v>
      </c>
      <c r="CY58" s="314">
        <f t="shared" ref="CY58" ca="1" si="146">IF(OR($I57=CY$6,CX59=$N57),$N57,
IF(CX58&gt;0,CX58-1,0))</f>
        <v>0</v>
      </c>
      <c r="CZ58" s="314">
        <f t="shared" ref="CZ58" ca="1" si="147">IF(OR($I57=CZ$6,CY59=$N57),$N57,
IF(CY58&gt;0,CY58-1,0))</f>
        <v>0</v>
      </c>
    </row>
    <row r="59" spans="1:104" ht="15" hidden="1" customHeight="1" outlineLevel="1" x14ac:dyDescent="0.3">
      <c r="A59" s="324"/>
      <c r="B59" s="331"/>
      <c r="C59" s="119"/>
      <c r="D59" s="119"/>
      <c r="E59" s="331" t="str">
        <f>_xlfn.IFNA(INDEX(Table_Def[[Asset category]:[Unit]],MATCH(Insert_Assets!B59,Table_Def[Asset category],0),2),"")</f>
        <v/>
      </c>
      <c r="F59" s="332"/>
      <c r="G59" s="332"/>
      <c r="H59" s="333">
        <f t="shared" si="129"/>
        <v>0</v>
      </c>
      <c r="I59" s="119"/>
      <c r="J59" s="334"/>
      <c r="K59" s="335"/>
      <c r="L59" s="336">
        <f t="shared" si="5"/>
        <v>1</v>
      </c>
      <c r="M59" s="335">
        <f t="shared" si="7"/>
        <v>0</v>
      </c>
      <c r="N59" s="331">
        <f>_xlfn.IFNA(INDEX(Table_Def[],MATCH(B59,Table_Def[Asset category],0),3),0)</f>
        <v>0</v>
      </c>
      <c r="P59" s="178"/>
      <c r="Q59" s="178"/>
      <c r="R59" s="178"/>
      <c r="S59" s="178"/>
      <c r="T59" s="302"/>
      <c r="U59" s="302"/>
      <c r="V59" s="302"/>
      <c r="W59" s="302"/>
      <c r="X59" s="302"/>
      <c r="Y59" s="302"/>
      <c r="Z59" s="302"/>
      <c r="AA59" s="302"/>
      <c r="AB59" s="302"/>
      <c r="AC59" s="302"/>
      <c r="AD59" s="302"/>
      <c r="AE59" s="302"/>
      <c r="AF59" s="302"/>
      <c r="AG59" s="302"/>
      <c r="AH59" s="302"/>
      <c r="AI59" s="302"/>
      <c r="AJ59" s="302"/>
      <c r="AK59" s="302"/>
      <c r="AL59" s="302"/>
      <c r="AM59" s="302"/>
      <c r="AN59" s="302"/>
      <c r="AO59" s="302"/>
      <c r="AP59" s="302"/>
      <c r="AQ59" s="302"/>
      <c r="AR59" s="302"/>
      <c r="AS59" s="302"/>
      <c r="AT59" s="302"/>
      <c r="AU59" s="302"/>
      <c r="AV59" s="302"/>
      <c r="AW59" s="302"/>
      <c r="AX59" s="302"/>
      <c r="AY59" s="302"/>
      <c r="AZ59" s="302"/>
      <c r="BA59" s="302"/>
      <c r="BB59" s="302"/>
      <c r="BC59" s="302"/>
      <c r="BD59" s="302"/>
      <c r="BE59" s="302"/>
      <c r="BF59" s="302"/>
      <c r="BG59" s="302"/>
      <c r="BH59" s="302"/>
      <c r="BI59" s="302"/>
      <c r="BJ59" s="302"/>
      <c r="BK59" s="302"/>
      <c r="BL59" s="302"/>
      <c r="BM59" s="302"/>
      <c r="BN59" s="302"/>
      <c r="BO59" s="302"/>
      <c r="BP59" s="302"/>
      <c r="BQ59" s="302"/>
      <c r="BR59" s="302"/>
      <c r="BS59" s="302"/>
      <c r="BT59" s="302"/>
      <c r="BU59" s="302"/>
      <c r="BV59" s="302"/>
      <c r="BW59" s="302"/>
      <c r="BX59" s="302"/>
      <c r="BY59" s="302"/>
      <c r="BZ59" s="302"/>
      <c r="CA59" s="302"/>
      <c r="CB59" s="189"/>
      <c r="CC59" s="303"/>
      <c r="CD59" s="303"/>
      <c r="CE59" s="53" t="s">
        <v>116</v>
      </c>
      <c r="CF59" s="293"/>
      <c r="CG59" s="314">
        <f t="shared" ref="CG59" ca="1" si="148">IF(AND(CG58=$N57,CG58&gt;0),1,IF(CG58=0,0,OFFSET(CG58,,(CG58-$N57),1,1)-CG58+1))</f>
        <v>0</v>
      </c>
      <c r="CH59" s="314">
        <f ca="1">IF(AND(CH58=$N57,CH58&gt;0),1,IF(CH58=0,0,OFFSET(CH58,,(CH58-$N57),1,1)-CH58+1))</f>
        <v>0</v>
      </c>
      <c r="CI59" s="314">
        <f t="shared" ref="CI59:CZ59" ca="1" si="149">IF(AND(CI58=$N57,CI58&gt;0),1,IF(CI58=0,0,OFFSET(CI58,,(CI58-$N57),1,1)-CI58+1))</f>
        <v>0</v>
      </c>
      <c r="CJ59" s="314">
        <f t="shared" ca="1" si="149"/>
        <v>0</v>
      </c>
      <c r="CK59" s="314">
        <f t="shared" ca="1" si="149"/>
        <v>0</v>
      </c>
      <c r="CL59" s="314">
        <f t="shared" ca="1" si="149"/>
        <v>0</v>
      </c>
      <c r="CM59" s="314">
        <f t="shared" ca="1" si="149"/>
        <v>0</v>
      </c>
      <c r="CN59" s="314">
        <f t="shared" ca="1" si="149"/>
        <v>0</v>
      </c>
      <c r="CO59" s="314">
        <f t="shared" ca="1" si="149"/>
        <v>0</v>
      </c>
      <c r="CP59" s="314">
        <f t="shared" ca="1" si="149"/>
        <v>0</v>
      </c>
      <c r="CQ59" s="314">
        <f t="shared" ca="1" si="149"/>
        <v>0</v>
      </c>
      <c r="CR59" s="314">
        <f t="shared" ca="1" si="149"/>
        <v>0</v>
      </c>
      <c r="CS59" s="314">
        <f t="shared" ca="1" si="149"/>
        <v>0</v>
      </c>
      <c r="CT59" s="314">
        <f t="shared" ca="1" si="149"/>
        <v>0</v>
      </c>
      <c r="CU59" s="314">
        <f t="shared" ca="1" si="149"/>
        <v>0</v>
      </c>
      <c r="CV59" s="314">
        <f t="shared" ca="1" si="149"/>
        <v>0</v>
      </c>
      <c r="CW59" s="314">
        <f t="shared" ca="1" si="149"/>
        <v>0</v>
      </c>
      <c r="CX59" s="314">
        <f t="shared" ca="1" si="149"/>
        <v>0</v>
      </c>
      <c r="CY59" s="314">
        <f t="shared" ca="1" si="149"/>
        <v>0</v>
      </c>
      <c r="CZ59" s="314">
        <f t="shared" ca="1" si="149"/>
        <v>0</v>
      </c>
    </row>
    <row r="60" spans="1:104" ht="15" hidden="1" customHeight="1" outlineLevel="1" x14ac:dyDescent="0.3">
      <c r="A60" s="324"/>
      <c r="B60" s="331"/>
      <c r="C60" s="119"/>
      <c r="D60" s="119"/>
      <c r="E60" s="331" t="str">
        <f>_xlfn.IFNA(INDEX(Table_Def[[Asset category]:[Unit]],MATCH(Insert_Assets!B60,Table_Def[Asset category],0),2),"")</f>
        <v/>
      </c>
      <c r="F60" s="332"/>
      <c r="G60" s="332"/>
      <c r="H60" s="333">
        <f t="shared" si="129"/>
        <v>0</v>
      </c>
      <c r="I60" s="119"/>
      <c r="J60" s="334"/>
      <c r="K60" s="335">
        <f>SUMIF($J$22:$J$384,J60,$H$22:$H$384)</f>
        <v>0</v>
      </c>
      <c r="L60" s="336">
        <f t="shared" si="5"/>
        <v>1</v>
      </c>
      <c r="M60" s="335">
        <f t="shared" si="7"/>
        <v>0</v>
      </c>
      <c r="N60" s="331">
        <f>_xlfn.IFNA(INDEX(Table_Def[],MATCH(B60,Table_Def[Asset category],0),3),0)</f>
        <v>0</v>
      </c>
      <c r="P60" s="178"/>
      <c r="Q60" s="178"/>
      <c r="R60" s="178"/>
      <c r="S60" s="178"/>
      <c r="T60" s="302"/>
      <c r="U60" s="302"/>
      <c r="V60" s="302"/>
      <c r="W60" s="302"/>
      <c r="X60" s="302"/>
      <c r="Y60" s="302"/>
      <c r="Z60" s="302"/>
      <c r="AA60" s="302"/>
      <c r="AB60" s="302"/>
      <c r="AC60" s="302"/>
      <c r="AD60" s="302"/>
      <c r="AE60" s="302"/>
      <c r="AF60" s="302"/>
      <c r="AG60" s="302"/>
      <c r="AH60" s="302"/>
      <c r="AI60" s="302"/>
      <c r="AJ60" s="302"/>
      <c r="AK60" s="302"/>
      <c r="AL60" s="302"/>
      <c r="AM60" s="302"/>
      <c r="AN60" s="302"/>
      <c r="AO60" s="302"/>
      <c r="AP60" s="302"/>
      <c r="AQ60" s="302"/>
      <c r="AR60" s="302"/>
      <c r="AS60" s="302"/>
      <c r="AT60" s="302"/>
      <c r="AU60" s="302"/>
      <c r="AV60" s="302"/>
      <c r="AW60" s="302"/>
      <c r="AX60" s="302"/>
      <c r="AY60" s="302"/>
      <c r="AZ60" s="302"/>
      <c r="BA60" s="302"/>
      <c r="BB60" s="302"/>
      <c r="BC60" s="302"/>
      <c r="BD60" s="302"/>
      <c r="BE60" s="302"/>
      <c r="BF60" s="302"/>
      <c r="BG60" s="302"/>
      <c r="BH60" s="302"/>
      <c r="BI60" s="302"/>
      <c r="BJ60" s="302"/>
      <c r="BK60" s="302"/>
      <c r="BL60" s="302"/>
      <c r="BM60" s="302"/>
      <c r="BN60" s="302"/>
      <c r="BO60" s="302"/>
      <c r="BP60" s="302"/>
      <c r="BQ60" s="302"/>
      <c r="BR60" s="302"/>
      <c r="BS60" s="302"/>
      <c r="BT60" s="302"/>
      <c r="BU60" s="302"/>
      <c r="BV60" s="302"/>
      <c r="BW60" s="302"/>
      <c r="BX60" s="302"/>
      <c r="BY60" s="302"/>
      <c r="BZ60" s="302"/>
      <c r="CA60" s="302"/>
      <c r="CB60" s="189"/>
      <c r="CC60" s="303"/>
      <c r="CD60" s="303"/>
      <c r="CE60" s="53" t="s">
        <v>3</v>
      </c>
      <c r="CG60" s="315">
        <f t="shared" ref="CG60:CK60" si="150">IF($I57=CG$6,$H57*$L57,IF(CG58=$N57,$H57,
IF(CF60&gt;0,+CF60-CF61,0)))</f>
        <v>0</v>
      </c>
      <c r="CH60" s="315">
        <f t="shared" ca="1" si="150"/>
        <v>0</v>
      </c>
      <c r="CI60" s="315">
        <f t="shared" ca="1" si="150"/>
        <v>0</v>
      </c>
      <c r="CJ60" s="315">
        <f t="shared" ca="1" si="150"/>
        <v>0</v>
      </c>
      <c r="CK60" s="315">
        <f t="shared" ca="1" si="150"/>
        <v>0</v>
      </c>
      <c r="CL60" s="315">
        <f ca="1">IF($I57=CL$6,$H57*$L57,IF(CL58=$N57,$H57,
IF(CK60&gt;0,+CK60-CK61,0)))</f>
        <v>0</v>
      </c>
      <c r="CM60" s="315">
        <f t="shared" ref="CM60:CZ60" ca="1" si="151">IF($I57=CM$6,$H57*$L57,IF(CM58=$N57,$H57,
IF(CL60&gt;0,+CL60-CL61,0)))</f>
        <v>0</v>
      </c>
      <c r="CN60" s="315">
        <f t="shared" ca="1" si="151"/>
        <v>0</v>
      </c>
      <c r="CO60" s="315">
        <f t="shared" ca="1" si="151"/>
        <v>0</v>
      </c>
      <c r="CP60" s="315">
        <f t="shared" ca="1" si="151"/>
        <v>0</v>
      </c>
      <c r="CQ60" s="315">
        <f t="shared" ca="1" si="151"/>
        <v>0</v>
      </c>
      <c r="CR60" s="315">
        <f t="shared" ca="1" si="151"/>
        <v>0</v>
      </c>
      <c r="CS60" s="315">
        <f t="shared" ca="1" si="151"/>
        <v>0</v>
      </c>
      <c r="CT60" s="315">
        <f t="shared" ca="1" si="151"/>
        <v>0</v>
      </c>
      <c r="CU60" s="315">
        <f t="shared" ca="1" si="151"/>
        <v>0</v>
      </c>
      <c r="CV60" s="315">
        <f t="shared" ca="1" si="151"/>
        <v>0</v>
      </c>
      <c r="CW60" s="315">
        <f t="shared" ca="1" si="151"/>
        <v>0</v>
      </c>
      <c r="CX60" s="315">
        <f t="shared" ca="1" si="151"/>
        <v>0</v>
      </c>
      <c r="CY60" s="315">
        <f t="shared" ca="1" si="151"/>
        <v>0</v>
      </c>
      <c r="CZ60" s="315">
        <f t="shared" ca="1" si="151"/>
        <v>0</v>
      </c>
    </row>
    <row r="61" spans="1:104" ht="15" hidden="1" customHeight="1" outlineLevel="1" x14ac:dyDescent="0.3">
      <c r="A61" s="324"/>
      <c r="B61" s="331"/>
      <c r="C61" s="119"/>
      <c r="D61" s="119"/>
      <c r="E61" s="331" t="str">
        <f>_xlfn.IFNA(INDEX(Table_Def[[Asset category]:[Unit]],MATCH(Insert_Assets!B61,Table_Def[Asset category],0),2),"")</f>
        <v/>
      </c>
      <c r="F61" s="332"/>
      <c r="G61" s="332"/>
      <c r="H61" s="333">
        <f t="shared" si="129"/>
        <v>0</v>
      </c>
      <c r="I61" s="119"/>
      <c r="J61" s="334"/>
      <c r="K61" s="335">
        <f>SUMIF($J$22:$J$384,J61,$H$22:$H$384)</f>
        <v>0</v>
      </c>
      <c r="L61" s="336">
        <f t="shared" si="5"/>
        <v>1</v>
      </c>
      <c r="M61" s="335">
        <f t="shared" si="7"/>
        <v>0</v>
      </c>
      <c r="N61" s="331">
        <f>_xlfn.IFNA(INDEX(Table_Def[],MATCH(B61,Table_Def[Asset category],0),3),0)</f>
        <v>0</v>
      </c>
      <c r="P61" s="178"/>
      <c r="Q61" s="178"/>
      <c r="R61" s="178"/>
      <c r="S61" s="178"/>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02"/>
      <c r="AR61" s="302"/>
      <c r="AS61" s="302"/>
      <c r="AT61" s="302"/>
      <c r="AU61" s="302"/>
      <c r="AV61" s="302"/>
      <c r="AW61" s="302"/>
      <c r="AX61" s="302"/>
      <c r="AY61" s="302"/>
      <c r="AZ61" s="302"/>
      <c r="BA61" s="302"/>
      <c r="BB61" s="302"/>
      <c r="BC61" s="302"/>
      <c r="BD61" s="302"/>
      <c r="BE61" s="302"/>
      <c r="BF61" s="302"/>
      <c r="BG61" s="302"/>
      <c r="BH61" s="302"/>
      <c r="BI61" s="302"/>
      <c r="BJ61" s="302"/>
      <c r="BK61" s="302"/>
      <c r="BL61" s="302"/>
      <c r="BM61" s="302"/>
      <c r="BN61" s="302"/>
      <c r="BO61" s="302"/>
      <c r="BP61" s="302"/>
      <c r="BQ61" s="302"/>
      <c r="BR61" s="302"/>
      <c r="BS61" s="302"/>
      <c r="BT61" s="302"/>
      <c r="BU61" s="302"/>
      <c r="BV61" s="302"/>
      <c r="BW61" s="302"/>
      <c r="BX61" s="302"/>
      <c r="BY61" s="302"/>
      <c r="BZ61" s="302"/>
      <c r="CA61" s="302"/>
      <c r="CB61" s="189"/>
      <c r="CC61" s="303"/>
      <c r="CD61" s="303"/>
      <c r="CE61" s="53" t="s">
        <v>38</v>
      </c>
      <c r="CF61" s="315"/>
      <c r="CG61" s="315">
        <f>IF(CG62&lt;1,0,CG63-CG62)</f>
        <v>0</v>
      </c>
      <c r="CH61" s="315">
        <f t="shared" ref="CH61:CZ61" ca="1" si="152">IF(CH62&lt;1,0,CH63-CH62)</f>
        <v>0</v>
      </c>
      <c r="CI61" s="315">
        <f t="shared" ca="1" si="152"/>
        <v>0</v>
      </c>
      <c r="CJ61" s="315">
        <f t="shared" ca="1" si="152"/>
        <v>0</v>
      </c>
      <c r="CK61" s="315">
        <f t="shared" ca="1" si="152"/>
        <v>0</v>
      </c>
      <c r="CL61" s="315">
        <f t="shared" ca="1" si="152"/>
        <v>0</v>
      </c>
      <c r="CM61" s="315">
        <f t="shared" ca="1" si="152"/>
        <v>0</v>
      </c>
      <c r="CN61" s="315">
        <f t="shared" ca="1" si="152"/>
        <v>0</v>
      </c>
      <c r="CO61" s="315">
        <f t="shared" ca="1" si="152"/>
        <v>0</v>
      </c>
      <c r="CP61" s="315">
        <f t="shared" ca="1" si="152"/>
        <v>0</v>
      </c>
      <c r="CQ61" s="315">
        <f t="shared" ca="1" si="152"/>
        <v>0</v>
      </c>
      <c r="CR61" s="315">
        <f t="shared" ca="1" si="152"/>
        <v>0</v>
      </c>
      <c r="CS61" s="315">
        <f t="shared" ca="1" si="152"/>
        <v>0</v>
      </c>
      <c r="CT61" s="315">
        <f t="shared" ca="1" si="152"/>
        <v>0</v>
      </c>
      <c r="CU61" s="315">
        <f t="shared" ca="1" si="152"/>
        <v>0</v>
      </c>
      <c r="CV61" s="315">
        <f t="shared" ca="1" si="152"/>
        <v>0</v>
      </c>
      <c r="CW61" s="315">
        <f t="shared" ca="1" si="152"/>
        <v>0</v>
      </c>
      <c r="CX61" s="315">
        <f t="shared" ca="1" si="152"/>
        <v>0</v>
      </c>
      <c r="CY61" s="315">
        <f t="shared" ca="1" si="152"/>
        <v>0</v>
      </c>
      <c r="CZ61" s="315">
        <f t="shared" ca="1" si="152"/>
        <v>0</v>
      </c>
    </row>
    <row r="62" spans="1:104" ht="15" hidden="1" customHeight="1" outlineLevel="1" x14ac:dyDescent="0.3">
      <c r="A62" s="324"/>
      <c r="B62" s="331"/>
      <c r="C62" s="119"/>
      <c r="D62" s="119"/>
      <c r="E62" s="331" t="str">
        <f>_xlfn.IFNA(INDEX(Table_Def[[Asset category]:[Unit]],MATCH(Insert_Assets!B62,Table_Def[Asset category],0),2),"")</f>
        <v/>
      </c>
      <c r="F62" s="332"/>
      <c r="G62" s="332"/>
      <c r="H62" s="333">
        <f t="shared" si="129"/>
        <v>0</v>
      </c>
      <c r="I62" s="119"/>
      <c r="J62" s="334"/>
      <c r="K62" s="335">
        <f>SUMIF($J$22:$J$384,J62,$H$22:$H$384)</f>
        <v>0</v>
      </c>
      <c r="L62" s="336">
        <f t="shared" si="5"/>
        <v>1</v>
      </c>
      <c r="M62" s="335">
        <f t="shared" si="7"/>
        <v>0</v>
      </c>
      <c r="N62" s="331">
        <f>_xlfn.IFNA(INDEX(Table_Def[],MATCH(B62,Table_Def[Asset category],0),3),0)</f>
        <v>0</v>
      </c>
      <c r="P62" s="178"/>
      <c r="Q62" s="178"/>
      <c r="R62" s="178"/>
      <c r="S62" s="178"/>
      <c r="T62" s="302"/>
      <c r="U62" s="302"/>
      <c r="V62" s="302"/>
      <c r="W62" s="302"/>
      <c r="X62" s="302"/>
      <c r="Y62" s="302"/>
      <c r="Z62" s="302"/>
      <c r="AA62" s="302"/>
      <c r="AB62" s="302"/>
      <c r="AC62" s="302"/>
      <c r="AD62" s="302"/>
      <c r="AE62" s="302"/>
      <c r="AF62" s="302"/>
      <c r="AG62" s="302"/>
      <c r="AH62" s="302"/>
      <c r="AI62" s="302"/>
      <c r="AJ62" s="302"/>
      <c r="AK62" s="302"/>
      <c r="AL62" s="302"/>
      <c r="AM62" s="302"/>
      <c r="AN62" s="302"/>
      <c r="AO62" s="302"/>
      <c r="AP62" s="302"/>
      <c r="AQ62" s="302"/>
      <c r="AR62" s="302"/>
      <c r="AS62" s="302"/>
      <c r="AT62" s="302"/>
      <c r="AU62" s="302"/>
      <c r="AV62" s="302"/>
      <c r="AW62" s="302"/>
      <c r="AX62" s="302"/>
      <c r="AY62" s="302"/>
      <c r="AZ62" s="302"/>
      <c r="BA62" s="302"/>
      <c r="BB62" s="302"/>
      <c r="BC62" s="302"/>
      <c r="BD62" s="302"/>
      <c r="BE62" s="302"/>
      <c r="BF62" s="302"/>
      <c r="BG62" s="302"/>
      <c r="BH62" s="302"/>
      <c r="BI62" s="302"/>
      <c r="BJ62" s="302"/>
      <c r="BK62" s="302"/>
      <c r="BL62" s="302"/>
      <c r="BM62" s="302"/>
      <c r="BN62" s="302"/>
      <c r="BO62" s="302"/>
      <c r="BP62" s="302"/>
      <c r="BQ62" s="302"/>
      <c r="BR62" s="302"/>
      <c r="BS62" s="302"/>
      <c r="BT62" s="302"/>
      <c r="BU62" s="302"/>
      <c r="BV62" s="302"/>
      <c r="BW62" s="302"/>
      <c r="BX62" s="302"/>
      <c r="BY62" s="302"/>
      <c r="BZ62" s="302"/>
      <c r="CA62" s="302"/>
      <c r="CB62" s="189"/>
      <c r="CC62" s="303"/>
      <c r="CD62" s="303"/>
      <c r="CE62" s="53" t="s">
        <v>47</v>
      </c>
      <c r="CG62" s="315">
        <f>CG60*Insert_Finance!$C$17</f>
        <v>0</v>
      </c>
      <c r="CH62" s="315">
        <f ca="1">CH60*Insert_Finance!$C$17</f>
        <v>0</v>
      </c>
      <c r="CI62" s="315">
        <f ca="1">CI60*Insert_Finance!$C$17</f>
        <v>0</v>
      </c>
      <c r="CJ62" s="315">
        <f ca="1">CJ60*Insert_Finance!$C$17</f>
        <v>0</v>
      </c>
      <c r="CK62" s="315">
        <f ca="1">CK60*Insert_Finance!$C$17</f>
        <v>0</v>
      </c>
      <c r="CL62" s="315">
        <f ca="1">CL60*Insert_Finance!$C$17</f>
        <v>0</v>
      </c>
      <c r="CM62" s="315">
        <f ca="1">CM60*Insert_Finance!$C$17</f>
        <v>0</v>
      </c>
      <c r="CN62" s="315">
        <f ca="1">CN60*Insert_Finance!$C$17</f>
        <v>0</v>
      </c>
      <c r="CO62" s="315">
        <f ca="1">CO60*Insert_Finance!$C$17</f>
        <v>0</v>
      </c>
      <c r="CP62" s="315">
        <f ca="1">CP60*Insert_Finance!$C$17</f>
        <v>0</v>
      </c>
      <c r="CQ62" s="315">
        <f ca="1">CQ60*Insert_Finance!$C$17</f>
        <v>0</v>
      </c>
      <c r="CR62" s="315">
        <f ca="1">CR60*Insert_Finance!$C$17</f>
        <v>0</v>
      </c>
      <c r="CS62" s="315">
        <f ca="1">CS60*Insert_Finance!$C$17</f>
        <v>0</v>
      </c>
      <c r="CT62" s="315">
        <f ca="1">CT60*Insert_Finance!$C$17</f>
        <v>0</v>
      </c>
      <c r="CU62" s="315">
        <f ca="1">CU60*Insert_Finance!$C$17</f>
        <v>0</v>
      </c>
      <c r="CV62" s="315">
        <f ca="1">CV60*Insert_Finance!$C$17</f>
        <v>0</v>
      </c>
      <c r="CW62" s="315">
        <f ca="1">CW60*Insert_Finance!$C$17</f>
        <v>0</v>
      </c>
      <c r="CX62" s="315">
        <f ca="1">CX60*Insert_Finance!$C$17</f>
        <v>0</v>
      </c>
      <c r="CY62" s="315">
        <f ca="1">CY60*Insert_Finance!$C$17</f>
        <v>0</v>
      </c>
      <c r="CZ62" s="315">
        <f ca="1">CZ60*Insert_Finance!$C$17</f>
        <v>0</v>
      </c>
    </row>
    <row r="63" spans="1:104" ht="15" hidden="1" customHeight="1" outlineLevel="1" x14ac:dyDescent="0.3">
      <c r="A63" s="324"/>
      <c r="B63" s="331"/>
      <c r="C63" s="119"/>
      <c r="D63" s="119"/>
      <c r="E63" s="331" t="str">
        <f>_xlfn.IFNA(INDEX(Table_Def[[Asset category]:[Unit]],MATCH(Insert_Assets!B63,Table_Def[Asset category],0),2),"")</f>
        <v/>
      </c>
      <c r="F63" s="332"/>
      <c r="G63" s="332"/>
      <c r="H63" s="333">
        <f t="shared" si="129"/>
        <v>0</v>
      </c>
      <c r="I63" s="119"/>
      <c r="J63" s="334"/>
      <c r="K63" s="335">
        <f>SUMIF($J$22:$J$384,J63,$H$22:$H$384)</f>
        <v>0</v>
      </c>
      <c r="L63" s="336">
        <f t="shared" si="5"/>
        <v>1</v>
      </c>
      <c r="M63" s="335">
        <f t="shared" si="7"/>
        <v>0</v>
      </c>
      <c r="N63" s="331">
        <f>_xlfn.IFNA(INDEX(Table_Def[],MATCH(B63,Table_Def[Asset category],0),3),0)</f>
        <v>0</v>
      </c>
      <c r="P63" s="178"/>
      <c r="Q63" s="178"/>
      <c r="R63" s="178"/>
      <c r="S63" s="178"/>
      <c r="T63" s="302"/>
      <c r="U63" s="302"/>
      <c r="V63" s="302"/>
      <c r="W63" s="302"/>
      <c r="X63" s="302"/>
      <c r="Y63" s="302"/>
      <c r="Z63" s="302"/>
      <c r="AA63" s="302"/>
      <c r="AB63" s="302"/>
      <c r="AC63" s="302"/>
      <c r="AD63" s="302"/>
      <c r="AE63" s="302"/>
      <c r="AF63" s="302"/>
      <c r="AG63" s="302"/>
      <c r="AH63" s="302"/>
      <c r="AI63" s="302"/>
      <c r="AJ63" s="302"/>
      <c r="AK63" s="302"/>
      <c r="AL63" s="302"/>
      <c r="AM63" s="302"/>
      <c r="AN63" s="302"/>
      <c r="AO63" s="302"/>
      <c r="AP63" s="302"/>
      <c r="AQ63" s="302"/>
      <c r="AR63" s="302"/>
      <c r="AS63" s="302"/>
      <c r="AT63" s="302"/>
      <c r="AU63" s="302"/>
      <c r="AV63" s="302"/>
      <c r="AW63" s="302"/>
      <c r="AX63" s="302"/>
      <c r="AY63" s="302"/>
      <c r="AZ63" s="302"/>
      <c r="BA63" s="302"/>
      <c r="BB63" s="302"/>
      <c r="BC63" s="302"/>
      <c r="BD63" s="302"/>
      <c r="BE63" s="302"/>
      <c r="BF63" s="302"/>
      <c r="BG63" s="302"/>
      <c r="BH63" s="302"/>
      <c r="BI63" s="302"/>
      <c r="BJ63" s="302"/>
      <c r="BK63" s="302"/>
      <c r="BL63" s="302"/>
      <c r="BM63" s="302"/>
      <c r="BN63" s="302"/>
      <c r="BO63" s="302"/>
      <c r="BP63" s="302"/>
      <c r="BQ63" s="302"/>
      <c r="BR63" s="302"/>
      <c r="BS63" s="302"/>
      <c r="BT63" s="302"/>
      <c r="BU63" s="302"/>
      <c r="BV63" s="302"/>
      <c r="BW63" s="302"/>
      <c r="BX63" s="302"/>
      <c r="BY63" s="302"/>
      <c r="BZ63" s="302"/>
      <c r="CA63" s="302"/>
      <c r="CB63" s="189"/>
      <c r="CC63" s="303"/>
      <c r="CD63" s="303"/>
      <c r="CE63" s="53" t="s">
        <v>48</v>
      </c>
      <c r="CF63" s="315"/>
      <c r="CG63" s="315">
        <f ca="1">IF(CG60=0,0,
IF(CG60&lt;1,0,
IF($N57-CG58&lt;&gt;$N57,-PMT(Insert_Finance!$C$17,$N57,OFFSET(CG60,,(CG58-$N57),1,1),0,0),
IF(CG58=0,0,CF63))))</f>
        <v>0</v>
      </c>
      <c r="CH63" s="315">
        <f ca="1">IF(CH60=0,0,
IF(CH60&lt;1,0,
IF($N57-CH58&lt;&gt;$N57,-PMT(Insert_Finance!$C$17,$N57,OFFSET(CH60,,(CH58-$N57),1,1),0,0),
IF(CH58=0,0,CG63))))</f>
        <v>0</v>
      </c>
      <c r="CI63" s="315">
        <f ca="1">IF(CI60=0,0,
IF(CI60&lt;1,0,
IF($N57-CI58&lt;&gt;$N57,-PMT(Insert_Finance!$C$17,$N57,OFFSET(CI60,,(CI58-$N57),1,1),0,0),
IF(CI58=0,0,CH63))))</f>
        <v>0</v>
      </c>
      <c r="CJ63" s="315">
        <f ca="1">IF(CJ60=0,0,
IF(CJ60&lt;1,0,
IF($N57-CJ58&lt;&gt;$N57,-PMT(Insert_Finance!$C$17,$N57,OFFSET(CJ60,,(CJ58-$N57),1,1),0,0),
IF(CJ58=0,0,CI63))))</f>
        <v>0</v>
      </c>
      <c r="CK63" s="315">
        <f ca="1">IF(CK60=0,0,
IF(CK60&lt;1,0,
IF($N57-CK58&lt;&gt;$N57,-PMT(Insert_Finance!$C$17,$N57,OFFSET(CK60,,(CK58-$N57),1,1),0,0),
IF(CK58=0,0,CJ63))))</f>
        <v>0</v>
      </c>
      <c r="CL63" s="315">
        <f ca="1">IF(CL60=0,0,
IF(CL60&lt;1,0,
IF($N57-CL58&lt;&gt;$N57,-PMT(Insert_Finance!$C$17,$N57,OFFSET(CL60,,(CL58-$N57),1,1),0,0),
IF(CL58=0,0,CK63))))</f>
        <v>0</v>
      </c>
      <c r="CM63" s="315">
        <f ca="1">IF(CM60=0,0,
IF(CM60&lt;1,0,
IF($N57-CM58&lt;&gt;$N57,-PMT(Insert_Finance!$C$17,$N57,OFFSET(CM60,,(CM58-$N57),1,1),0,0),
IF(CM58=0,0,CL63))))</f>
        <v>0</v>
      </c>
      <c r="CN63" s="315">
        <f ca="1">IF(CN60=0,0,
IF(CN60&lt;1,0,
IF($N57-CN58&lt;&gt;$N57,-PMT(Insert_Finance!$C$17,$N57,OFFSET(CN60,,(CN58-$N57),1,1),0,0),
IF(CN58=0,0,CM63))))</f>
        <v>0</v>
      </c>
      <c r="CO63" s="315">
        <f ca="1">IF(CO60=0,0,
IF(CO60&lt;1,0,
IF($N57-CO58&lt;&gt;$N57,-PMT(Insert_Finance!$C$17,$N57,OFFSET(CO60,,(CO58-$N57),1,1),0,0),
IF(CO58=0,0,CN63))))</f>
        <v>0</v>
      </c>
      <c r="CP63" s="315">
        <f ca="1">IF(CP60=0,0,
IF(CP60&lt;1,0,
IF($N57-CP58&lt;&gt;$N57,-PMT(Insert_Finance!$C$17,$N57,OFFSET(CP60,,(CP58-$N57),1,1),0,0),
IF(CP58=0,0,CO63))))</f>
        <v>0</v>
      </c>
      <c r="CQ63" s="315">
        <f ca="1">IF(CQ60=0,0,
IF(CQ60&lt;1,0,
IF($N57-CQ58&lt;&gt;$N57,-PMT(Insert_Finance!$C$17,$N57,OFFSET(CQ60,,(CQ58-$N57),1,1),0,0),
IF(CQ58=0,0,CP63))))</f>
        <v>0</v>
      </c>
      <c r="CR63" s="315">
        <f ca="1">IF(CR60=0,0,
IF(CR60&lt;1,0,
IF($N57-CR58&lt;&gt;$N57,-PMT(Insert_Finance!$C$17,$N57,OFFSET(CR60,,(CR58-$N57),1,1),0,0),
IF(CR58=0,0,CQ63))))</f>
        <v>0</v>
      </c>
      <c r="CS63" s="315">
        <f ca="1">IF(CS60=0,0,
IF(CS60&lt;1,0,
IF($N57-CS58&lt;&gt;$N57,-PMT(Insert_Finance!$C$17,$N57,OFFSET(CS60,,(CS58-$N57),1,1),0,0),
IF(CS58=0,0,CR63))))</f>
        <v>0</v>
      </c>
      <c r="CT63" s="315">
        <f ca="1">IF(CT60=0,0,
IF(CT60&lt;1,0,
IF($N57-CT58&lt;&gt;$N57,-PMT(Insert_Finance!$C$17,$N57,OFFSET(CT60,,(CT58-$N57),1,1),0,0),
IF(CT58=0,0,CS63))))</f>
        <v>0</v>
      </c>
      <c r="CU63" s="315">
        <f ca="1">IF(CU60=0,0,
IF(CU60&lt;1,0,
IF($N57-CU58&lt;&gt;$N57,-PMT(Insert_Finance!$C$17,$N57,OFFSET(CU60,,(CU58-$N57),1,1),0,0),
IF(CU58=0,0,CT63))))</f>
        <v>0</v>
      </c>
      <c r="CV63" s="315">
        <f ca="1">IF(CV60=0,0,
IF(CV60&lt;1,0,
IF($N57-CV58&lt;&gt;$N57,-PMT(Insert_Finance!$C$17,$N57,OFFSET(CV60,,(CV58-$N57),1,1),0,0),
IF(CV58=0,0,CU63))))</f>
        <v>0</v>
      </c>
      <c r="CW63" s="315">
        <f ca="1">IF(CW60=0,0,
IF(CW60&lt;1,0,
IF($N57-CW58&lt;&gt;$N57,-PMT(Insert_Finance!$C$17,$N57,OFFSET(CW60,,(CW58-$N57),1,1),0,0),
IF(CW58=0,0,CV63))))</f>
        <v>0</v>
      </c>
      <c r="CX63" s="315">
        <f ca="1">IF(CX60=0,0,
IF(CX60&lt;1,0,
IF($N57-CX58&lt;&gt;$N57,-PMT(Insert_Finance!$C$17,$N57,OFFSET(CX60,,(CX58-$N57),1,1),0,0),
IF(CX58=0,0,CW63))))</f>
        <v>0</v>
      </c>
      <c r="CY63" s="315">
        <f ca="1">IF(CY60=0,0,
IF(CY60&lt;1,0,
IF($N57-CY58&lt;&gt;$N57,-PMT(Insert_Finance!$C$17,$N57,OFFSET(CY60,,(CY58-$N57),1,1),0,0),
IF(CY58=0,0,CX63))))</f>
        <v>0</v>
      </c>
      <c r="CZ63" s="315">
        <f ca="1">IF(CZ60=0,0,
IF(CZ60&lt;1,0,
IF($N57-CZ58&lt;&gt;$N57,-PMT(Insert_Finance!$C$17,$N57,OFFSET(CZ60,,(CZ58-$N57),1,1),0,0),
IF(CZ58=0,0,CY63))))</f>
        <v>0</v>
      </c>
    </row>
    <row r="64" spans="1:104" s="293" customFormat="1" ht="16.2" collapsed="1" x14ac:dyDescent="0.3">
      <c r="A64" s="324"/>
      <c r="B64" s="788" t="s">
        <v>143</v>
      </c>
      <c r="C64" s="789"/>
      <c r="D64" s="789"/>
      <c r="E64" s="789"/>
      <c r="F64" s="789"/>
      <c r="G64" s="789"/>
      <c r="H64" s="789"/>
      <c r="I64" s="789"/>
      <c r="J64" s="789"/>
      <c r="K64" s="789"/>
      <c r="L64" s="789"/>
      <c r="M64" s="789"/>
      <c r="N64" s="790"/>
      <c r="P64" s="294"/>
      <c r="Q64" s="294"/>
      <c r="R64" s="294"/>
      <c r="S64" s="294"/>
      <c r="T64" s="302"/>
      <c r="U64" s="302"/>
      <c r="V64" s="302"/>
      <c r="W64" s="302"/>
      <c r="X64" s="302"/>
      <c r="Y64" s="302"/>
      <c r="Z64" s="302"/>
      <c r="AA64" s="302"/>
      <c r="AB64" s="302"/>
      <c r="AC64" s="302"/>
      <c r="AD64" s="302"/>
      <c r="AE64" s="302"/>
      <c r="AF64" s="302"/>
      <c r="AG64" s="302"/>
      <c r="AH64" s="302"/>
      <c r="AI64" s="302"/>
      <c r="AJ64" s="302"/>
      <c r="AK64" s="302"/>
      <c r="AL64" s="302"/>
      <c r="AM64" s="302"/>
      <c r="AN64" s="302"/>
      <c r="AO64" s="302"/>
      <c r="AP64" s="302"/>
      <c r="AQ64" s="302"/>
      <c r="AR64" s="302"/>
      <c r="AS64" s="302"/>
      <c r="AT64" s="302"/>
      <c r="AU64" s="302"/>
      <c r="AV64" s="302"/>
      <c r="AW64" s="302"/>
      <c r="AX64" s="302"/>
      <c r="AY64" s="302"/>
      <c r="AZ64" s="302"/>
      <c r="BA64" s="302"/>
      <c r="BB64" s="302"/>
      <c r="BC64" s="302"/>
      <c r="BD64" s="302"/>
      <c r="BE64" s="302"/>
      <c r="BF64" s="302"/>
      <c r="BG64" s="302"/>
      <c r="BH64" s="302"/>
      <c r="BI64" s="302"/>
      <c r="BJ64" s="302"/>
      <c r="BK64" s="302"/>
      <c r="BL64" s="302"/>
      <c r="BM64" s="302"/>
      <c r="BN64" s="302"/>
      <c r="BO64" s="302"/>
      <c r="BP64" s="302"/>
      <c r="BQ64" s="302"/>
      <c r="BR64" s="302"/>
      <c r="BS64" s="302"/>
      <c r="BT64" s="302"/>
      <c r="BU64" s="302"/>
      <c r="BV64" s="302"/>
      <c r="BW64" s="302"/>
      <c r="BX64" s="302"/>
      <c r="BY64" s="302"/>
      <c r="BZ64" s="302"/>
      <c r="CA64" s="302"/>
      <c r="CB64" s="294"/>
      <c r="CG64" s="539"/>
      <c r="CH64" s="539"/>
      <c r="CI64" s="539"/>
      <c r="CJ64" s="539"/>
      <c r="CL64" s="539"/>
      <c r="CM64" s="539"/>
      <c r="CN64" s="539"/>
      <c r="CP64" s="539"/>
      <c r="CQ64" s="539"/>
      <c r="CR64" s="539"/>
      <c r="CS64" s="539"/>
      <c r="CU64" s="539"/>
      <c r="CV64" s="539"/>
      <c r="CW64" s="539"/>
      <c r="CX64" s="539"/>
    </row>
    <row r="65" spans="1:104" ht="30" customHeight="1" x14ac:dyDescent="0.3">
      <c r="A65" s="304"/>
      <c r="B65" s="673"/>
      <c r="C65" s="655"/>
      <c r="D65" s="656"/>
      <c r="E65" s="296" t="str">
        <f>_xlfn.IFNA(INDEX(Table_Def[[Asset category]:[Unit]],MATCH(Insert_Assets!B65,Table_Def[Asset category],0),2),"")</f>
        <v/>
      </c>
      <c r="F65" s="681"/>
      <c r="G65" s="337" t="s">
        <v>211</v>
      </c>
      <c r="H65" s="297">
        <f t="shared" si="129"/>
        <v>0</v>
      </c>
      <c r="I65" s="685"/>
      <c r="J65" s="686"/>
      <c r="K65" s="298">
        <f>SUMIF($J$22:$J$384,J65,$H$22:$H$384)</f>
        <v>0</v>
      </c>
      <c r="L65" s="299">
        <f t="shared" ref="L65:L96" si="153">_xlfn.IFNA(IF(J65=0,1,IF(1-(INDEX($B$10:$C$12,MATCH(J65,$B$10:$B$12,0),2)/K65)&lt;0,0,1-(INDEX($B$10:$C$12,MATCH(J65,$B$10:$B$12,0),2)/K65))),1)</f>
        <v>1</v>
      </c>
      <c r="M65" s="300">
        <f t="shared" si="7"/>
        <v>0</v>
      </c>
      <c r="N65" s="301">
        <f>_xlfn.IFNA(IF(INDEX(Table_Def[],MATCH(B65,Table_Def[Asset category],0),3)=0,20,INDEX(Table_Def[],MATCH(B65,Table_Def[Asset category],0),3)),0)</f>
        <v>0</v>
      </c>
      <c r="P65" s="178"/>
      <c r="Q65" s="178"/>
      <c r="R65" s="178"/>
      <c r="S65" s="178"/>
      <c r="T65" s="302">
        <f t="shared" si="13"/>
        <v>0</v>
      </c>
      <c r="U65" s="302">
        <f>SUMIF($CG$6:$CZ$6,T$17,$CG68:$CZ68)</f>
        <v>0</v>
      </c>
      <c r="V65" s="302">
        <f>SUMIF($CG$6:$CZ$6,T$17,$CG70:$CZ70)</f>
        <v>0</v>
      </c>
      <c r="W65" s="302">
        <f t="shared" si="14"/>
        <v>0</v>
      </c>
      <c r="X65" s="302">
        <f>SUMIF($CG$6:$CZ$6,W$17,$CG68:$CZ68)</f>
        <v>0</v>
      </c>
      <c r="Y65" s="302">
        <f>SUMIF($CG$6:$CZ$6,W$17,$CG70:$CZ70)</f>
        <v>0</v>
      </c>
      <c r="Z65" s="302">
        <f t="shared" si="15"/>
        <v>0</v>
      </c>
      <c r="AA65" s="302">
        <f>SUMIF($CG$6:$CZ$6,Z$17,$CG68:$CZ68)</f>
        <v>0</v>
      </c>
      <c r="AB65" s="302">
        <f>SUMIF($CG$6:$CZ$6,Z$17,$CG70:$CZ70)</f>
        <v>0</v>
      </c>
      <c r="AC65" s="302">
        <f t="shared" si="16"/>
        <v>0</v>
      </c>
      <c r="AD65" s="302">
        <f>SUMIF($CG$6:$CZ$6,AC$17,$CG68:$CZ68)</f>
        <v>0</v>
      </c>
      <c r="AE65" s="302">
        <f>SUMIF($CG$6:$CZ$6,AC$17,$CG70:$CZ70)</f>
        <v>0</v>
      </c>
      <c r="AF65" s="302">
        <f t="shared" si="17"/>
        <v>0</v>
      </c>
      <c r="AG65" s="302">
        <f>SUMIF($CG$6:$CZ$6,AF$17,$CG68:$CZ68)</f>
        <v>0</v>
      </c>
      <c r="AH65" s="302">
        <f>SUMIF($CG$6:$CZ$6,AF$17,$CG70:$CZ70)</f>
        <v>0</v>
      </c>
      <c r="AI65" s="302">
        <f t="shared" si="18"/>
        <v>0</v>
      </c>
      <c r="AJ65" s="302">
        <f>SUMIF($CG$6:$CZ$6,AI$17,$CG68:$CZ68)</f>
        <v>0</v>
      </c>
      <c r="AK65" s="302">
        <f>SUMIF($CG$6:$CZ$6,AI$17,$CG70:$CZ70)</f>
        <v>0</v>
      </c>
      <c r="AL65" s="302">
        <f t="shared" si="19"/>
        <v>0</v>
      </c>
      <c r="AM65" s="302">
        <f>SUMIF($CG$6:$CZ$6,AL$17,$CG68:$CZ68)</f>
        <v>0</v>
      </c>
      <c r="AN65" s="302">
        <f>SUMIF($CG$6:$CZ$6,AL$17,$CG70:$CZ70)</f>
        <v>0</v>
      </c>
      <c r="AO65" s="302">
        <f t="shared" si="20"/>
        <v>0</v>
      </c>
      <c r="AP65" s="302">
        <f>SUMIF($CG$6:$CZ$6,AO$17,$CG68:$CZ68)</f>
        <v>0</v>
      </c>
      <c r="AQ65" s="302">
        <f>SUMIF($CG$6:$CZ$6,AO$17,$CG70:$CZ70)</f>
        <v>0</v>
      </c>
      <c r="AR65" s="302">
        <f t="shared" si="21"/>
        <v>0</v>
      </c>
      <c r="AS65" s="302">
        <f>SUMIF($CG$6:$CZ$6,AR$17,$CG68:$CZ68)</f>
        <v>0</v>
      </c>
      <c r="AT65" s="302">
        <f>SUMIF($CG$6:$CZ$6,AR$17,$CG70:$CZ70)</f>
        <v>0</v>
      </c>
      <c r="AU65" s="302">
        <f t="shared" si="22"/>
        <v>0</v>
      </c>
      <c r="AV65" s="302">
        <f>SUMIF($CG$6:$CZ$6,AU$17,$CG68:$CZ68)</f>
        <v>0</v>
      </c>
      <c r="AW65" s="302">
        <f>SUMIF($CG$6:$CZ$6,AU$17,$CG70:$CZ70)</f>
        <v>0</v>
      </c>
      <c r="AX65" s="302">
        <f t="shared" si="23"/>
        <v>0</v>
      </c>
      <c r="AY65" s="302">
        <f>SUMIF($CG$6:$CZ$6,AX$17,$CG68:$CZ68)</f>
        <v>0</v>
      </c>
      <c r="AZ65" s="302">
        <f>SUMIF($CG$6:$CZ$6,AX$17,$CG70:$CZ70)</f>
        <v>0</v>
      </c>
      <c r="BA65" s="302">
        <f t="shared" si="24"/>
        <v>0</v>
      </c>
      <c r="BB65" s="302">
        <f>SUMIF($CG$6:$CZ$6,BA$17,$CG68:$CZ68)</f>
        <v>0</v>
      </c>
      <c r="BC65" s="302">
        <f>SUMIF($CG$6:$CZ$6,BA$17,$CG70:$CZ70)</f>
        <v>0</v>
      </c>
      <c r="BD65" s="302">
        <f t="shared" si="25"/>
        <v>0</v>
      </c>
      <c r="BE65" s="302">
        <f>SUMIF($CG$6:$CZ$6,BD$17,$CG68:$CZ68)</f>
        <v>0</v>
      </c>
      <c r="BF65" s="302">
        <f>SUMIF($CG$6:$CZ$6,BD$17,$CG70:$CZ70)</f>
        <v>0</v>
      </c>
      <c r="BG65" s="302">
        <f t="shared" si="26"/>
        <v>0</v>
      </c>
      <c r="BH65" s="302">
        <f>SUMIF($CG$6:$CZ$6,BG$17,$CG68:$CZ68)</f>
        <v>0</v>
      </c>
      <c r="BI65" s="302">
        <f>SUMIF($CG$6:$CZ$6,BG$17,$CG70:$CZ70)</f>
        <v>0</v>
      </c>
      <c r="BJ65" s="302">
        <f t="shared" si="27"/>
        <v>0</v>
      </c>
      <c r="BK65" s="302">
        <f>SUMIF($CG$6:$CZ$6,BJ$17,$CG68:$CZ68)</f>
        <v>0</v>
      </c>
      <c r="BL65" s="302">
        <f>SUMIF($CG$6:$CZ$6,BJ$17,$CG70:$CZ70)</f>
        <v>0</v>
      </c>
      <c r="BM65" s="302">
        <f t="shared" si="28"/>
        <v>0</v>
      </c>
      <c r="BN65" s="302">
        <f>SUMIF($CG$6:$CZ$6,BM$17,$CG68:$CZ68)</f>
        <v>0</v>
      </c>
      <c r="BO65" s="302">
        <f>SUMIF($CG$6:$CZ$6,BM$17,$CG70:$CZ70)</f>
        <v>0</v>
      </c>
      <c r="BP65" s="302">
        <f t="shared" si="29"/>
        <v>0</v>
      </c>
      <c r="BQ65" s="302">
        <f>SUMIF($CG$6:$CZ$6,BP$17,$CG68:$CZ68)</f>
        <v>0</v>
      </c>
      <c r="BR65" s="302">
        <f>SUMIF($CG$6:$CZ$6,BP$17,$CG70:$CZ70)</f>
        <v>0</v>
      </c>
      <c r="BS65" s="302">
        <f t="shared" si="30"/>
        <v>0</v>
      </c>
      <c r="BT65" s="302">
        <f>SUMIF($CG$6:$CZ$6,BS$17,$CG68:$CZ68)</f>
        <v>0</v>
      </c>
      <c r="BU65" s="302">
        <f>SUMIF($CG$6:$CZ$6,BS$17,$CG70:$CZ70)</f>
        <v>0</v>
      </c>
      <c r="BV65" s="302">
        <f t="shared" si="31"/>
        <v>0</v>
      </c>
      <c r="BW65" s="302">
        <f>SUMIF($CG$6:$CZ$6,BV$17,$CG68:$CZ68)</f>
        <v>0</v>
      </c>
      <c r="BX65" s="302">
        <f>SUMIF($CG$6:$CZ$6,BV$17,$CG70:$CZ70)</f>
        <v>0</v>
      </c>
      <c r="BY65" s="302">
        <f t="shared" si="32"/>
        <v>0</v>
      </c>
      <c r="BZ65" s="302">
        <f>SUMIF($CG$6:$CZ$6,BY$17,$CG68:$CZ68)</f>
        <v>0</v>
      </c>
      <c r="CA65" s="302">
        <f>SUMIF($CG$6:$CZ$6,BY$17,$CG70:$CZ70)</f>
        <v>0</v>
      </c>
      <c r="CB65" s="189"/>
      <c r="CC65" s="303"/>
      <c r="CD65" s="303"/>
      <c r="CF65" s="293"/>
      <c r="CG65" s="315"/>
    </row>
    <row r="66" spans="1:104" ht="15" hidden="1" customHeight="1" outlineLevel="1" x14ac:dyDescent="0.3">
      <c r="A66" s="304"/>
      <c r="B66" s="338"/>
      <c r="C66" s="305"/>
      <c r="D66" s="306"/>
      <c r="E66" s="307" t="str">
        <f>_xlfn.IFNA(INDEX(Table_Def[[Asset category]:[Unit]],MATCH(Insert_Assets!B66,Table_Def[Asset category],0),2),"")</f>
        <v/>
      </c>
      <c r="F66" s="339"/>
      <c r="G66" s="340" t="s">
        <v>211</v>
      </c>
      <c r="H66" s="309">
        <f t="shared" si="129"/>
        <v>0</v>
      </c>
      <c r="I66" s="341"/>
      <c r="J66" s="342"/>
      <c r="K66" s="311">
        <f>SUMIF($J$22:$J$384,J66,$H$22:$H$384)</f>
        <v>0</v>
      </c>
      <c r="L66" s="312">
        <f t="shared" si="153"/>
        <v>1</v>
      </c>
      <c r="M66" s="313">
        <f t="shared" si="7"/>
        <v>0</v>
      </c>
      <c r="N66" s="301">
        <f>_xlfn.IFNA(IF(INDEX(Table_Def[],MATCH(B66,Table_Def[Asset category],0),3)=0,1,INDEX(Table_Def[],MATCH(B66,Table_Def[Asset category],0),3)),0)</f>
        <v>0</v>
      </c>
      <c r="P66" s="178"/>
      <c r="Q66" s="178"/>
      <c r="R66" s="178"/>
      <c r="S66" s="178"/>
      <c r="T66" s="302"/>
      <c r="U66" s="302"/>
      <c r="V66" s="302"/>
      <c r="W66" s="302"/>
      <c r="X66" s="302"/>
      <c r="Y66" s="302"/>
      <c r="Z66" s="302"/>
      <c r="AA66" s="302"/>
      <c r="AB66" s="302"/>
      <c r="AC66" s="302"/>
      <c r="AD66" s="302"/>
      <c r="AE66" s="302"/>
      <c r="AF66" s="302"/>
      <c r="AG66" s="302"/>
      <c r="AH66" s="302"/>
      <c r="AI66" s="302"/>
      <c r="AJ66" s="302"/>
      <c r="AK66" s="302"/>
      <c r="AL66" s="302"/>
      <c r="AM66" s="302"/>
      <c r="AN66" s="302"/>
      <c r="AO66" s="302"/>
      <c r="AP66" s="302"/>
      <c r="AQ66" s="302"/>
      <c r="AR66" s="302"/>
      <c r="AS66" s="302"/>
      <c r="AT66" s="302"/>
      <c r="AU66" s="302"/>
      <c r="AV66" s="302"/>
      <c r="AW66" s="302"/>
      <c r="AX66" s="302"/>
      <c r="AY66" s="302"/>
      <c r="AZ66" s="302"/>
      <c r="BA66" s="302"/>
      <c r="BB66" s="302"/>
      <c r="BC66" s="302"/>
      <c r="BD66" s="302"/>
      <c r="BE66" s="302"/>
      <c r="BF66" s="302"/>
      <c r="BG66" s="302"/>
      <c r="BH66" s="302"/>
      <c r="BI66" s="302"/>
      <c r="BJ66" s="302"/>
      <c r="BK66" s="302"/>
      <c r="BL66" s="302"/>
      <c r="BM66" s="302"/>
      <c r="BN66" s="302"/>
      <c r="BO66" s="302"/>
      <c r="BP66" s="302"/>
      <c r="BQ66" s="302"/>
      <c r="BR66" s="302"/>
      <c r="BS66" s="302"/>
      <c r="BT66" s="302"/>
      <c r="BU66" s="302"/>
      <c r="BV66" s="302"/>
      <c r="BW66" s="302"/>
      <c r="BX66" s="302"/>
      <c r="BY66" s="302"/>
      <c r="BZ66" s="302"/>
      <c r="CA66" s="302"/>
      <c r="CB66" s="189"/>
      <c r="CC66" s="303"/>
      <c r="CD66" s="303"/>
      <c r="CE66" s="53" t="s">
        <v>49</v>
      </c>
      <c r="CF66" s="293"/>
      <c r="CG66" s="314">
        <f>IF($I65=CG$6,$N65,
IF(CF65&gt;0,CF65-1,0))</f>
        <v>0</v>
      </c>
      <c r="CH66" s="314">
        <f ca="1">IF(OR($I65=CH$6,CG67=$N65),$N65,
IF(CG66&gt;0,CG66-1,0))</f>
        <v>0</v>
      </c>
      <c r="CI66" s="314">
        <f t="shared" ref="CI66" ca="1" si="154">IF(OR($I65=CI$6,CH67=$N65),$N65,
IF(CH66&gt;0,CH66-1,0))</f>
        <v>0</v>
      </c>
      <c r="CJ66" s="314">
        <f t="shared" ref="CJ66" ca="1" si="155">IF(OR($I65=CJ$6,CI67=$N65),$N65,
IF(CI66&gt;0,CI66-1,0))</f>
        <v>0</v>
      </c>
      <c r="CK66" s="314">
        <f t="shared" ref="CK66" ca="1" si="156">IF(OR($I65=CK$6,CJ67=$N65),$N65,
IF(CJ66&gt;0,CJ66-1,0))</f>
        <v>0</v>
      </c>
      <c r="CL66" s="314">
        <f t="shared" ref="CL66" ca="1" si="157">IF(OR($I65=CL$6,CK67=$N65),$N65,
IF(CK66&gt;0,CK66-1,0))</f>
        <v>0</v>
      </c>
      <c r="CM66" s="314">
        <f t="shared" ref="CM66" ca="1" si="158">IF(OR($I65=CM$6,CL67=$N65),$N65,
IF(CL66&gt;0,CL66-1,0))</f>
        <v>0</v>
      </c>
      <c r="CN66" s="314">
        <f t="shared" ref="CN66" ca="1" si="159">IF(OR($I65=CN$6,CM67=$N65),$N65,
IF(CM66&gt;0,CM66-1,0))</f>
        <v>0</v>
      </c>
      <c r="CO66" s="314">
        <f t="shared" ref="CO66" ca="1" si="160">IF(OR($I65=CO$6,CN67=$N65),$N65,
IF(CN66&gt;0,CN66-1,0))</f>
        <v>0</v>
      </c>
      <c r="CP66" s="314">
        <f t="shared" ref="CP66" ca="1" si="161">IF(OR($I65=CP$6,CO67=$N65),$N65,
IF(CO66&gt;0,CO66-1,0))</f>
        <v>0</v>
      </c>
      <c r="CQ66" s="314">
        <f t="shared" ref="CQ66" ca="1" si="162">IF(OR($I65=CQ$6,CP67=$N65),$N65,
IF(CP66&gt;0,CP66-1,0))</f>
        <v>0</v>
      </c>
      <c r="CR66" s="314">
        <f t="shared" ref="CR66" ca="1" si="163">IF(OR($I65=CR$6,CQ67=$N65),$N65,
IF(CQ66&gt;0,CQ66-1,0))</f>
        <v>0</v>
      </c>
      <c r="CS66" s="314">
        <f t="shared" ref="CS66" ca="1" si="164">IF(OR($I65=CS$6,CR67=$N65),$N65,
IF(CR66&gt;0,CR66-1,0))</f>
        <v>0</v>
      </c>
      <c r="CT66" s="314">
        <f t="shared" ref="CT66" ca="1" si="165">IF(OR($I65=CT$6,CS67=$N65),$N65,
IF(CS66&gt;0,CS66-1,0))</f>
        <v>0</v>
      </c>
      <c r="CU66" s="314">
        <f t="shared" ref="CU66" ca="1" si="166">IF(OR($I65=CU$6,CT67=$N65),$N65,
IF(CT66&gt;0,CT66-1,0))</f>
        <v>0</v>
      </c>
      <c r="CV66" s="314">
        <f t="shared" ref="CV66" ca="1" si="167">IF(OR($I65=CV$6,CU67=$N65),$N65,
IF(CU66&gt;0,CU66-1,0))</f>
        <v>0</v>
      </c>
      <c r="CW66" s="314">
        <f t="shared" ref="CW66" ca="1" si="168">IF(OR($I65=CW$6,CV67=$N65),$N65,
IF(CV66&gt;0,CV66-1,0))</f>
        <v>0</v>
      </c>
      <c r="CX66" s="314">
        <f t="shared" ref="CX66" ca="1" si="169">IF(OR($I65=CX$6,CW67=$N65),$N65,
IF(CW66&gt;0,CW66-1,0))</f>
        <v>0</v>
      </c>
      <c r="CY66" s="314">
        <f t="shared" ref="CY66" ca="1" si="170">IF(OR($I65=CY$6,CX67=$N65),$N65,
IF(CX66&gt;0,CX66-1,0))</f>
        <v>0</v>
      </c>
      <c r="CZ66" s="314">
        <f t="shared" ref="CZ66" ca="1" si="171">IF(OR($I65=CZ$6,CY67=$N65),$N65,
IF(CY66&gt;0,CY66-1,0))</f>
        <v>0</v>
      </c>
    </row>
    <row r="67" spans="1:104" ht="15" hidden="1" customHeight="1" outlineLevel="1" x14ac:dyDescent="0.3">
      <c r="A67" s="304"/>
      <c r="B67" s="338"/>
      <c r="C67" s="305"/>
      <c r="D67" s="306"/>
      <c r="E67" s="307" t="str">
        <f>_xlfn.IFNA(INDEX(Table_Def[[Asset category]:[Unit]],MATCH(Insert_Assets!B67,Table_Def[Asset category],0),2),"")</f>
        <v/>
      </c>
      <c r="F67" s="339"/>
      <c r="G67" s="340" t="s">
        <v>211</v>
      </c>
      <c r="H67" s="309">
        <f t="shared" si="129"/>
        <v>0</v>
      </c>
      <c r="I67" s="341"/>
      <c r="J67" s="342"/>
      <c r="K67" s="311"/>
      <c r="L67" s="312">
        <f t="shared" si="153"/>
        <v>1</v>
      </c>
      <c r="M67" s="313">
        <f t="shared" si="7"/>
        <v>0</v>
      </c>
      <c r="N67" s="301">
        <f>_xlfn.IFNA(IF(INDEX(Table_Def[],MATCH(B67,Table_Def[Asset category],0),3)=0,1,INDEX(Table_Def[],MATCH(B67,Table_Def[Asset category],0),3)),0)</f>
        <v>0</v>
      </c>
      <c r="P67" s="178"/>
      <c r="Q67" s="178"/>
      <c r="R67" s="178"/>
      <c r="S67" s="178"/>
      <c r="T67" s="302"/>
      <c r="U67" s="302"/>
      <c r="V67" s="302"/>
      <c r="W67" s="302"/>
      <c r="X67" s="302"/>
      <c r="Y67" s="302"/>
      <c r="Z67" s="302"/>
      <c r="AA67" s="302"/>
      <c r="AB67" s="302"/>
      <c r="AC67" s="302"/>
      <c r="AD67" s="302"/>
      <c r="AE67" s="302"/>
      <c r="AF67" s="302"/>
      <c r="AG67" s="302"/>
      <c r="AH67" s="302"/>
      <c r="AI67" s="302"/>
      <c r="AJ67" s="302"/>
      <c r="AK67" s="302"/>
      <c r="AL67" s="302"/>
      <c r="AM67" s="302"/>
      <c r="AN67" s="302"/>
      <c r="AO67" s="302"/>
      <c r="AP67" s="302"/>
      <c r="AQ67" s="302"/>
      <c r="AR67" s="302"/>
      <c r="AS67" s="302"/>
      <c r="AT67" s="302"/>
      <c r="AU67" s="302"/>
      <c r="AV67" s="302"/>
      <c r="AW67" s="302"/>
      <c r="AX67" s="302"/>
      <c r="AY67" s="302"/>
      <c r="AZ67" s="302"/>
      <c r="BA67" s="302"/>
      <c r="BB67" s="302"/>
      <c r="BC67" s="302"/>
      <c r="BD67" s="302"/>
      <c r="BE67" s="302"/>
      <c r="BF67" s="302"/>
      <c r="BG67" s="302"/>
      <c r="BH67" s="302"/>
      <c r="BI67" s="302"/>
      <c r="BJ67" s="302"/>
      <c r="BK67" s="302"/>
      <c r="BL67" s="302"/>
      <c r="BM67" s="302"/>
      <c r="BN67" s="302"/>
      <c r="BO67" s="302"/>
      <c r="BP67" s="302"/>
      <c r="BQ67" s="302"/>
      <c r="BR67" s="302"/>
      <c r="BS67" s="302"/>
      <c r="BT67" s="302"/>
      <c r="BU67" s="302"/>
      <c r="BV67" s="302"/>
      <c r="BW67" s="302"/>
      <c r="BX67" s="302"/>
      <c r="BY67" s="302"/>
      <c r="BZ67" s="302"/>
      <c r="CA67" s="302"/>
      <c r="CB67" s="189"/>
      <c r="CC67" s="303"/>
      <c r="CD67" s="303"/>
      <c r="CE67" s="53" t="s">
        <v>116</v>
      </c>
      <c r="CF67" s="293"/>
      <c r="CG67" s="314">
        <f t="shared" ref="CG67" ca="1" si="172">IF(AND(CG66=$N65,CG66&gt;0),1,IF(CG66=0,0,OFFSET(CG66,,(CG66-$N65),1,1)-CG66+1))</f>
        <v>0</v>
      </c>
      <c r="CH67" s="314">
        <f ca="1">IF(AND(CH66=$N65,CH66&gt;0),1,IF(CH66=0,0,OFFSET(CH66,,(CH66-$N65),1,1)-CH66+1))</f>
        <v>0</v>
      </c>
      <c r="CI67" s="314">
        <f t="shared" ref="CI67:CZ67" ca="1" si="173">IF(AND(CI66=$N65,CI66&gt;0),1,IF(CI66=0,0,OFFSET(CI66,,(CI66-$N65),1,1)-CI66+1))</f>
        <v>0</v>
      </c>
      <c r="CJ67" s="314">
        <f t="shared" ca="1" si="173"/>
        <v>0</v>
      </c>
      <c r="CK67" s="314">
        <f t="shared" ca="1" si="173"/>
        <v>0</v>
      </c>
      <c r="CL67" s="314">
        <f t="shared" ca="1" si="173"/>
        <v>0</v>
      </c>
      <c r="CM67" s="314">
        <f t="shared" ca="1" si="173"/>
        <v>0</v>
      </c>
      <c r="CN67" s="314">
        <f t="shared" ca="1" si="173"/>
        <v>0</v>
      </c>
      <c r="CO67" s="314">
        <f t="shared" ca="1" si="173"/>
        <v>0</v>
      </c>
      <c r="CP67" s="314">
        <f t="shared" ca="1" si="173"/>
        <v>0</v>
      </c>
      <c r="CQ67" s="314">
        <f t="shared" ca="1" si="173"/>
        <v>0</v>
      </c>
      <c r="CR67" s="314">
        <f t="shared" ca="1" si="173"/>
        <v>0</v>
      </c>
      <c r="CS67" s="314">
        <f t="shared" ca="1" si="173"/>
        <v>0</v>
      </c>
      <c r="CT67" s="314">
        <f t="shared" ca="1" si="173"/>
        <v>0</v>
      </c>
      <c r="CU67" s="314">
        <f t="shared" ca="1" si="173"/>
        <v>0</v>
      </c>
      <c r="CV67" s="314">
        <f t="shared" ca="1" si="173"/>
        <v>0</v>
      </c>
      <c r="CW67" s="314">
        <f t="shared" ca="1" si="173"/>
        <v>0</v>
      </c>
      <c r="CX67" s="314">
        <f t="shared" ca="1" si="173"/>
        <v>0</v>
      </c>
      <c r="CY67" s="314">
        <f t="shared" ca="1" si="173"/>
        <v>0</v>
      </c>
      <c r="CZ67" s="314">
        <f t="shared" ca="1" si="173"/>
        <v>0</v>
      </c>
    </row>
    <row r="68" spans="1:104" ht="15" hidden="1" customHeight="1" outlineLevel="1" x14ac:dyDescent="0.3">
      <c r="A68" s="304"/>
      <c r="B68" s="338"/>
      <c r="C68" s="305"/>
      <c r="D68" s="306"/>
      <c r="E68" s="307" t="str">
        <f>_xlfn.IFNA(INDEX(Table_Def[[Asset category]:[Unit]],MATCH(Insert_Assets!B68,Table_Def[Asset category],0),2),"")</f>
        <v/>
      </c>
      <c r="F68" s="339"/>
      <c r="G68" s="340" t="s">
        <v>211</v>
      </c>
      <c r="H68" s="309">
        <f t="shared" si="129"/>
        <v>0</v>
      </c>
      <c r="I68" s="341"/>
      <c r="J68" s="342"/>
      <c r="K68" s="311">
        <f t="shared" ref="K68:K73" si="174">SUMIF($J$22:$J$384,J68,$H$22:$H$384)</f>
        <v>0</v>
      </c>
      <c r="L68" s="312">
        <f t="shared" si="153"/>
        <v>1</v>
      </c>
      <c r="M68" s="313">
        <f t="shared" si="7"/>
        <v>0</v>
      </c>
      <c r="N68" s="301">
        <f>_xlfn.IFNA(IF(INDEX(Table_Def[],MATCH(B68,Table_Def[Asset category],0),3)=0,1,INDEX(Table_Def[],MATCH(B68,Table_Def[Asset category],0),3)),0)</f>
        <v>0</v>
      </c>
      <c r="P68" s="178"/>
      <c r="Q68" s="178"/>
      <c r="R68" s="178"/>
      <c r="S68" s="178"/>
      <c r="T68" s="302"/>
      <c r="U68" s="302"/>
      <c r="V68" s="302"/>
      <c r="W68" s="302"/>
      <c r="X68" s="302"/>
      <c r="Y68" s="302"/>
      <c r="Z68" s="302"/>
      <c r="AA68" s="302"/>
      <c r="AB68" s="302"/>
      <c r="AC68" s="302"/>
      <c r="AD68" s="302"/>
      <c r="AE68" s="302"/>
      <c r="AF68" s="302"/>
      <c r="AG68" s="302"/>
      <c r="AH68" s="302"/>
      <c r="AI68" s="302"/>
      <c r="AJ68" s="302"/>
      <c r="AK68" s="302"/>
      <c r="AL68" s="302"/>
      <c r="AM68" s="302"/>
      <c r="AN68" s="302"/>
      <c r="AO68" s="302"/>
      <c r="AP68" s="302"/>
      <c r="AQ68" s="302"/>
      <c r="AR68" s="302"/>
      <c r="AS68" s="302"/>
      <c r="AT68" s="302"/>
      <c r="AU68" s="302"/>
      <c r="AV68" s="302"/>
      <c r="AW68" s="302"/>
      <c r="AX68" s="302"/>
      <c r="AY68" s="302"/>
      <c r="AZ68" s="302"/>
      <c r="BA68" s="302"/>
      <c r="BB68" s="302"/>
      <c r="BC68" s="302"/>
      <c r="BD68" s="302"/>
      <c r="BE68" s="302"/>
      <c r="BF68" s="302"/>
      <c r="BG68" s="302"/>
      <c r="BH68" s="302"/>
      <c r="BI68" s="302"/>
      <c r="BJ68" s="302"/>
      <c r="BK68" s="302"/>
      <c r="BL68" s="302"/>
      <c r="BM68" s="302"/>
      <c r="BN68" s="302"/>
      <c r="BO68" s="302"/>
      <c r="BP68" s="302"/>
      <c r="BQ68" s="302"/>
      <c r="BR68" s="302"/>
      <c r="BS68" s="302"/>
      <c r="BT68" s="302"/>
      <c r="BU68" s="302"/>
      <c r="BV68" s="302"/>
      <c r="BW68" s="302"/>
      <c r="BX68" s="302"/>
      <c r="BY68" s="302"/>
      <c r="BZ68" s="302"/>
      <c r="CA68" s="302"/>
      <c r="CB68" s="189"/>
      <c r="CC68" s="303"/>
      <c r="CD68" s="303"/>
      <c r="CE68" s="53" t="s">
        <v>3</v>
      </c>
      <c r="CG68" s="315">
        <f t="shared" ref="CG68:CK68" si="175">IF($I65=CG$6,$H65*$L65,IF(CG66=$N65,$H65,
IF(CF68&gt;0,+CF68-CF69,0)))</f>
        <v>0</v>
      </c>
      <c r="CH68" s="315">
        <f t="shared" ca="1" si="175"/>
        <v>0</v>
      </c>
      <c r="CI68" s="315">
        <f t="shared" ca="1" si="175"/>
        <v>0</v>
      </c>
      <c r="CJ68" s="315">
        <f t="shared" ca="1" si="175"/>
        <v>0</v>
      </c>
      <c r="CK68" s="315">
        <f t="shared" ca="1" si="175"/>
        <v>0</v>
      </c>
      <c r="CL68" s="315">
        <f ca="1">IF($I65=CL$6,$H65*$L65,IF(CL66=$N65,$H65,
IF(CK68&gt;0,+CK68-CK69,0)))</f>
        <v>0</v>
      </c>
      <c r="CM68" s="315">
        <f t="shared" ref="CM68:CZ68" ca="1" si="176">IF($I65=CM$6,$H65*$L65,IF(CM66=$N65,$H65,
IF(CL68&gt;0,+CL68-CL69,0)))</f>
        <v>0</v>
      </c>
      <c r="CN68" s="315">
        <f t="shared" ca="1" si="176"/>
        <v>0</v>
      </c>
      <c r="CO68" s="315">
        <f t="shared" ca="1" si="176"/>
        <v>0</v>
      </c>
      <c r="CP68" s="315">
        <f t="shared" ca="1" si="176"/>
        <v>0</v>
      </c>
      <c r="CQ68" s="315">
        <f t="shared" ca="1" si="176"/>
        <v>0</v>
      </c>
      <c r="CR68" s="315">
        <f t="shared" ca="1" si="176"/>
        <v>0</v>
      </c>
      <c r="CS68" s="315">
        <f t="shared" ca="1" si="176"/>
        <v>0</v>
      </c>
      <c r="CT68" s="315">
        <f t="shared" ca="1" si="176"/>
        <v>0</v>
      </c>
      <c r="CU68" s="315">
        <f t="shared" ca="1" si="176"/>
        <v>0</v>
      </c>
      <c r="CV68" s="315">
        <f t="shared" ca="1" si="176"/>
        <v>0</v>
      </c>
      <c r="CW68" s="315">
        <f t="shared" ca="1" si="176"/>
        <v>0</v>
      </c>
      <c r="CX68" s="315">
        <f t="shared" ca="1" si="176"/>
        <v>0</v>
      </c>
      <c r="CY68" s="315">
        <f t="shared" ca="1" si="176"/>
        <v>0</v>
      </c>
      <c r="CZ68" s="315">
        <f t="shared" ca="1" si="176"/>
        <v>0</v>
      </c>
    </row>
    <row r="69" spans="1:104" ht="15" hidden="1" customHeight="1" outlineLevel="1" x14ac:dyDescent="0.3">
      <c r="A69" s="304"/>
      <c r="B69" s="338"/>
      <c r="C69" s="305"/>
      <c r="D69" s="306"/>
      <c r="E69" s="307" t="str">
        <f>_xlfn.IFNA(INDEX(Table_Def[[Asset category]:[Unit]],MATCH(Insert_Assets!B69,Table_Def[Asset category],0),2),"")</f>
        <v/>
      </c>
      <c r="F69" s="339"/>
      <c r="G69" s="340" t="s">
        <v>211</v>
      </c>
      <c r="H69" s="309">
        <f t="shared" si="129"/>
        <v>0</v>
      </c>
      <c r="I69" s="341"/>
      <c r="J69" s="342"/>
      <c r="K69" s="311">
        <f t="shared" si="174"/>
        <v>0</v>
      </c>
      <c r="L69" s="312">
        <f t="shared" si="153"/>
        <v>1</v>
      </c>
      <c r="M69" s="313">
        <f t="shared" si="7"/>
        <v>0</v>
      </c>
      <c r="N69" s="301">
        <f>_xlfn.IFNA(IF(INDEX(Table_Def[],MATCH(B69,Table_Def[Asset category],0),3)=0,1,INDEX(Table_Def[],MATCH(B69,Table_Def[Asset category],0),3)),0)</f>
        <v>0</v>
      </c>
      <c r="P69" s="178"/>
      <c r="Q69" s="178"/>
      <c r="R69" s="178"/>
      <c r="S69" s="178"/>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c r="AW69" s="302"/>
      <c r="AX69" s="302"/>
      <c r="AY69" s="302"/>
      <c r="AZ69" s="302"/>
      <c r="BA69" s="302"/>
      <c r="BB69" s="302"/>
      <c r="BC69" s="302"/>
      <c r="BD69" s="302"/>
      <c r="BE69" s="302"/>
      <c r="BF69" s="302"/>
      <c r="BG69" s="302"/>
      <c r="BH69" s="302"/>
      <c r="BI69" s="302"/>
      <c r="BJ69" s="302"/>
      <c r="BK69" s="302"/>
      <c r="BL69" s="302"/>
      <c r="BM69" s="302"/>
      <c r="BN69" s="302"/>
      <c r="BO69" s="302"/>
      <c r="BP69" s="302"/>
      <c r="BQ69" s="302"/>
      <c r="BR69" s="302"/>
      <c r="BS69" s="302"/>
      <c r="BT69" s="302"/>
      <c r="BU69" s="302"/>
      <c r="BV69" s="302"/>
      <c r="BW69" s="302"/>
      <c r="BX69" s="302"/>
      <c r="BY69" s="302"/>
      <c r="BZ69" s="302"/>
      <c r="CA69" s="302"/>
      <c r="CB69" s="189"/>
      <c r="CC69" s="303"/>
      <c r="CD69" s="303"/>
      <c r="CE69" s="53" t="s">
        <v>38</v>
      </c>
      <c r="CF69" s="315"/>
      <c r="CG69" s="315">
        <f>IF(CG70&lt;1,0,CG71-CG70)</f>
        <v>0</v>
      </c>
      <c r="CH69" s="315">
        <f t="shared" ref="CH69:CZ69" ca="1" si="177">IF(CH70&lt;1,0,CH71-CH70)</f>
        <v>0</v>
      </c>
      <c r="CI69" s="315">
        <f t="shared" ca="1" si="177"/>
        <v>0</v>
      </c>
      <c r="CJ69" s="315">
        <f t="shared" ca="1" si="177"/>
        <v>0</v>
      </c>
      <c r="CK69" s="315">
        <f t="shared" ca="1" si="177"/>
        <v>0</v>
      </c>
      <c r="CL69" s="315">
        <f t="shared" ca="1" si="177"/>
        <v>0</v>
      </c>
      <c r="CM69" s="315">
        <f t="shared" ca="1" si="177"/>
        <v>0</v>
      </c>
      <c r="CN69" s="315">
        <f t="shared" ca="1" si="177"/>
        <v>0</v>
      </c>
      <c r="CO69" s="315">
        <f t="shared" ca="1" si="177"/>
        <v>0</v>
      </c>
      <c r="CP69" s="315">
        <f t="shared" ca="1" si="177"/>
        <v>0</v>
      </c>
      <c r="CQ69" s="315">
        <f t="shared" ca="1" si="177"/>
        <v>0</v>
      </c>
      <c r="CR69" s="315">
        <f t="shared" ca="1" si="177"/>
        <v>0</v>
      </c>
      <c r="CS69" s="315">
        <f t="shared" ca="1" si="177"/>
        <v>0</v>
      </c>
      <c r="CT69" s="315">
        <f t="shared" ca="1" si="177"/>
        <v>0</v>
      </c>
      <c r="CU69" s="315">
        <f t="shared" ca="1" si="177"/>
        <v>0</v>
      </c>
      <c r="CV69" s="315">
        <f t="shared" ca="1" si="177"/>
        <v>0</v>
      </c>
      <c r="CW69" s="315">
        <f t="shared" ca="1" si="177"/>
        <v>0</v>
      </c>
      <c r="CX69" s="315">
        <f t="shared" ca="1" si="177"/>
        <v>0</v>
      </c>
      <c r="CY69" s="315">
        <f t="shared" ca="1" si="177"/>
        <v>0</v>
      </c>
      <c r="CZ69" s="315">
        <f t="shared" ca="1" si="177"/>
        <v>0</v>
      </c>
    </row>
    <row r="70" spans="1:104" ht="15" hidden="1" customHeight="1" outlineLevel="1" x14ac:dyDescent="0.3">
      <c r="A70" s="304"/>
      <c r="B70" s="338"/>
      <c r="C70" s="305"/>
      <c r="D70" s="306"/>
      <c r="E70" s="307" t="str">
        <f>_xlfn.IFNA(INDEX(Table_Def[[Asset category]:[Unit]],MATCH(Insert_Assets!B70,Table_Def[Asset category],0),2),"")</f>
        <v/>
      </c>
      <c r="F70" s="339"/>
      <c r="G70" s="340" t="s">
        <v>211</v>
      </c>
      <c r="H70" s="309">
        <f t="shared" si="129"/>
        <v>0</v>
      </c>
      <c r="I70" s="341"/>
      <c r="J70" s="342"/>
      <c r="K70" s="311">
        <f t="shared" si="174"/>
        <v>0</v>
      </c>
      <c r="L70" s="312">
        <f t="shared" si="153"/>
        <v>1</v>
      </c>
      <c r="M70" s="313">
        <f t="shared" si="7"/>
        <v>0</v>
      </c>
      <c r="N70" s="301">
        <f>_xlfn.IFNA(IF(INDEX(Table_Def[],MATCH(B70,Table_Def[Asset category],0),3)=0,1,INDEX(Table_Def[],MATCH(B70,Table_Def[Asset category],0),3)),0)</f>
        <v>0</v>
      </c>
      <c r="P70" s="178"/>
      <c r="Q70" s="178"/>
      <c r="R70" s="178"/>
      <c r="S70" s="178"/>
      <c r="T70" s="302"/>
      <c r="U70" s="302"/>
      <c r="V70" s="302"/>
      <c r="W70" s="302"/>
      <c r="X70" s="302"/>
      <c r="Y70" s="302"/>
      <c r="Z70" s="302"/>
      <c r="AA70" s="302"/>
      <c r="AB70" s="302"/>
      <c r="AC70" s="302"/>
      <c r="AD70" s="302"/>
      <c r="AE70" s="302"/>
      <c r="AF70" s="302"/>
      <c r="AG70" s="302"/>
      <c r="AH70" s="302"/>
      <c r="AI70" s="302"/>
      <c r="AJ70" s="302"/>
      <c r="AK70" s="302"/>
      <c r="AL70" s="302"/>
      <c r="AM70" s="302"/>
      <c r="AN70" s="302"/>
      <c r="AO70" s="302"/>
      <c r="AP70" s="302"/>
      <c r="AQ70" s="302"/>
      <c r="AR70" s="302"/>
      <c r="AS70" s="302"/>
      <c r="AT70" s="302"/>
      <c r="AU70" s="302"/>
      <c r="AV70" s="302"/>
      <c r="AW70" s="302"/>
      <c r="AX70" s="302"/>
      <c r="AY70" s="302"/>
      <c r="AZ70" s="302"/>
      <c r="BA70" s="302"/>
      <c r="BB70" s="302"/>
      <c r="BC70" s="302"/>
      <c r="BD70" s="302"/>
      <c r="BE70" s="302"/>
      <c r="BF70" s="302"/>
      <c r="BG70" s="302"/>
      <c r="BH70" s="302"/>
      <c r="BI70" s="302"/>
      <c r="BJ70" s="302"/>
      <c r="BK70" s="302"/>
      <c r="BL70" s="302"/>
      <c r="BM70" s="302"/>
      <c r="BN70" s="302"/>
      <c r="BO70" s="302"/>
      <c r="BP70" s="302"/>
      <c r="BQ70" s="302"/>
      <c r="BR70" s="302"/>
      <c r="BS70" s="302"/>
      <c r="BT70" s="302"/>
      <c r="BU70" s="302"/>
      <c r="BV70" s="302"/>
      <c r="BW70" s="302"/>
      <c r="BX70" s="302"/>
      <c r="BY70" s="302"/>
      <c r="BZ70" s="302"/>
      <c r="CA70" s="302"/>
      <c r="CB70" s="189"/>
      <c r="CC70" s="303"/>
      <c r="CD70" s="303"/>
      <c r="CE70" s="53" t="s">
        <v>47</v>
      </c>
      <c r="CG70" s="315">
        <f>CG68*Insert_Finance!$C$17</f>
        <v>0</v>
      </c>
      <c r="CH70" s="315">
        <f ca="1">CH68*Insert_Finance!$C$17</f>
        <v>0</v>
      </c>
      <c r="CI70" s="315">
        <f ca="1">CI68*Insert_Finance!$C$17</f>
        <v>0</v>
      </c>
      <c r="CJ70" s="315">
        <f ca="1">CJ68*Insert_Finance!$C$17</f>
        <v>0</v>
      </c>
      <c r="CK70" s="315">
        <f ca="1">CK68*Insert_Finance!$C$17</f>
        <v>0</v>
      </c>
      <c r="CL70" s="315">
        <f ca="1">CL68*Insert_Finance!$C$17</f>
        <v>0</v>
      </c>
      <c r="CM70" s="315">
        <f ca="1">CM68*Insert_Finance!$C$17</f>
        <v>0</v>
      </c>
      <c r="CN70" s="315">
        <f ca="1">CN68*Insert_Finance!$C$17</f>
        <v>0</v>
      </c>
      <c r="CO70" s="315">
        <f ca="1">CO68*Insert_Finance!$C$17</f>
        <v>0</v>
      </c>
      <c r="CP70" s="315">
        <f ca="1">CP68*Insert_Finance!$C$17</f>
        <v>0</v>
      </c>
      <c r="CQ70" s="315">
        <f ca="1">CQ68*Insert_Finance!$C$17</f>
        <v>0</v>
      </c>
      <c r="CR70" s="315">
        <f ca="1">CR68*Insert_Finance!$C$17</f>
        <v>0</v>
      </c>
      <c r="CS70" s="315">
        <f ca="1">CS68*Insert_Finance!$C$17</f>
        <v>0</v>
      </c>
      <c r="CT70" s="315">
        <f ca="1">CT68*Insert_Finance!$C$17</f>
        <v>0</v>
      </c>
      <c r="CU70" s="315">
        <f ca="1">CU68*Insert_Finance!$C$17</f>
        <v>0</v>
      </c>
      <c r="CV70" s="315">
        <f ca="1">CV68*Insert_Finance!$C$17</f>
        <v>0</v>
      </c>
      <c r="CW70" s="315">
        <f ca="1">CW68*Insert_Finance!$C$17</f>
        <v>0</v>
      </c>
      <c r="CX70" s="315">
        <f ca="1">CX68*Insert_Finance!$C$17</f>
        <v>0</v>
      </c>
      <c r="CY70" s="315">
        <f ca="1">CY68*Insert_Finance!$C$17</f>
        <v>0</v>
      </c>
      <c r="CZ70" s="315">
        <f ca="1">CZ68*Insert_Finance!$C$17</f>
        <v>0</v>
      </c>
    </row>
    <row r="71" spans="1:104" ht="15" hidden="1" customHeight="1" outlineLevel="1" x14ac:dyDescent="0.3">
      <c r="A71" s="304"/>
      <c r="B71" s="338"/>
      <c r="C71" s="305"/>
      <c r="D71" s="306"/>
      <c r="E71" s="307" t="str">
        <f>_xlfn.IFNA(INDEX(Table_Def[[Asset category]:[Unit]],MATCH(Insert_Assets!B71,Table_Def[Asset category],0),2),"")</f>
        <v/>
      </c>
      <c r="F71" s="339"/>
      <c r="G71" s="340" t="s">
        <v>211</v>
      </c>
      <c r="H71" s="309">
        <f t="shared" si="129"/>
        <v>0</v>
      </c>
      <c r="I71" s="341"/>
      <c r="J71" s="342"/>
      <c r="K71" s="311">
        <f t="shared" si="174"/>
        <v>0</v>
      </c>
      <c r="L71" s="312">
        <f t="shared" si="153"/>
        <v>1</v>
      </c>
      <c r="M71" s="313">
        <f t="shared" si="7"/>
        <v>0</v>
      </c>
      <c r="N71" s="301">
        <f>_xlfn.IFNA(IF(INDEX(Table_Def[],MATCH(B71,Table_Def[Asset category],0),3)=0,1,INDEX(Table_Def[],MATCH(B71,Table_Def[Asset category],0),3)),0)</f>
        <v>0</v>
      </c>
      <c r="P71" s="178"/>
      <c r="Q71" s="178"/>
      <c r="R71" s="178"/>
      <c r="S71" s="178"/>
      <c r="T71" s="302"/>
      <c r="U71" s="302"/>
      <c r="V71" s="302"/>
      <c r="W71" s="302"/>
      <c r="X71" s="302"/>
      <c r="Y71" s="302"/>
      <c r="Z71" s="302"/>
      <c r="AA71" s="302"/>
      <c r="AB71" s="302"/>
      <c r="AC71" s="302"/>
      <c r="AD71" s="302"/>
      <c r="AE71" s="302"/>
      <c r="AF71" s="302"/>
      <c r="AG71" s="302"/>
      <c r="AH71" s="302"/>
      <c r="AI71" s="302"/>
      <c r="AJ71" s="302"/>
      <c r="AK71" s="302"/>
      <c r="AL71" s="302"/>
      <c r="AM71" s="302"/>
      <c r="AN71" s="302"/>
      <c r="AO71" s="302"/>
      <c r="AP71" s="302"/>
      <c r="AQ71" s="302"/>
      <c r="AR71" s="302"/>
      <c r="AS71" s="302"/>
      <c r="AT71" s="302"/>
      <c r="AU71" s="302"/>
      <c r="AV71" s="302"/>
      <c r="AW71" s="302"/>
      <c r="AX71" s="302"/>
      <c r="AY71" s="302"/>
      <c r="AZ71" s="302"/>
      <c r="BA71" s="302"/>
      <c r="BB71" s="302"/>
      <c r="BC71" s="302"/>
      <c r="BD71" s="302"/>
      <c r="BE71" s="302"/>
      <c r="BF71" s="302"/>
      <c r="BG71" s="302"/>
      <c r="BH71" s="302"/>
      <c r="BI71" s="302"/>
      <c r="BJ71" s="302"/>
      <c r="BK71" s="302"/>
      <c r="BL71" s="302"/>
      <c r="BM71" s="302"/>
      <c r="BN71" s="302"/>
      <c r="BO71" s="302"/>
      <c r="BP71" s="302"/>
      <c r="BQ71" s="302"/>
      <c r="BR71" s="302"/>
      <c r="BS71" s="302"/>
      <c r="BT71" s="302"/>
      <c r="BU71" s="302"/>
      <c r="BV71" s="302"/>
      <c r="BW71" s="302"/>
      <c r="BX71" s="302"/>
      <c r="BY71" s="302"/>
      <c r="BZ71" s="302"/>
      <c r="CA71" s="302"/>
      <c r="CB71" s="189"/>
      <c r="CC71" s="303"/>
      <c r="CD71" s="303"/>
      <c r="CE71" s="53" t="s">
        <v>48</v>
      </c>
      <c r="CF71" s="315"/>
      <c r="CG71" s="315">
        <f ca="1">IF(CG68=0,0,
IF(CG68&lt;1,0,
IF($N65-CG66&lt;&gt;$N65,-PMT(Insert_Finance!$C$17,$N65,OFFSET(CG68,,(CG66-$N65),1,1),0,0),
IF(CG66=0,0,CF71))))</f>
        <v>0</v>
      </c>
      <c r="CH71" s="315">
        <f ca="1">IF(CH68=0,0,
IF(CH68&lt;1,0,
IF($N65-CH66&lt;&gt;$N65,-PMT(Insert_Finance!$C$17,$N65,OFFSET(CH68,,(CH66-$N65),1,1),0,0),
IF(CH66=0,0,CG71))))</f>
        <v>0</v>
      </c>
      <c r="CI71" s="315">
        <f ca="1">IF(CI68=0,0,
IF(CI68&lt;1,0,
IF($N65-CI66&lt;&gt;$N65,-PMT(Insert_Finance!$C$17,$N65,OFFSET(CI68,,(CI66-$N65),1,1),0,0),
IF(CI66=0,0,CH71))))</f>
        <v>0</v>
      </c>
      <c r="CJ71" s="315">
        <f ca="1">IF(CJ68=0,0,
IF(CJ68&lt;1,0,
IF($N65-CJ66&lt;&gt;$N65,-PMT(Insert_Finance!$C$17,$N65,OFFSET(CJ68,,(CJ66-$N65),1,1),0,0),
IF(CJ66=0,0,CI71))))</f>
        <v>0</v>
      </c>
      <c r="CK71" s="315">
        <f ca="1">IF(CK68=0,0,
IF(CK68&lt;1,0,
IF($N65-CK66&lt;&gt;$N65,-PMT(Insert_Finance!$C$17,$N65,OFFSET(CK68,,(CK66-$N65),1,1),0,0),
IF(CK66=0,0,CJ71))))</f>
        <v>0</v>
      </c>
      <c r="CL71" s="315">
        <f ca="1">IF(CL68=0,0,
IF(CL68&lt;1,0,
IF($N65-CL66&lt;&gt;$N65,-PMT(Insert_Finance!$C$17,$N65,OFFSET(CL68,,(CL66-$N65),1,1),0,0),
IF(CL66=0,0,CK71))))</f>
        <v>0</v>
      </c>
      <c r="CM71" s="315">
        <f ca="1">IF(CM68=0,0,
IF(CM68&lt;1,0,
IF($N65-CM66&lt;&gt;$N65,-PMT(Insert_Finance!$C$17,$N65,OFFSET(CM68,,(CM66-$N65),1,1),0,0),
IF(CM66=0,0,CL71))))</f>
        <v>0</v>
      </c>
      <c r="CN71" s="315">
        <f ca="1">IF(CN68=0,0,
IF(CN68&lt;1,0,
IF($N65-CN66&lt;&gt;$N65,-PMT(Insert_Finance!$C$17,$N65,OFFSET(CN68,,(CN66-$N65),1,1),0,0),
IF(CN66=0,0,CM71))))</f>
        <v>0</v>
      </c>
      <c r="CO71" s="315">
        <f ca="1">IF(CO68=0,0,
IF(CO68&lt;1,0,
IF($N65-CO66&lt;&gt;$N65,-PMT(Insert_Finance!$C$17,$N65,OFFSET(CO68,,(CO66-$N65),1,1),0,0),
IF(CO66=0,0,CN71))))</f>
        <v>0</v>
      </c>
      <c r="CP71" s="315">
        <f ca="1">IF(CP68=0,0,
IF(CP68&lt;1,0,
IF($N65-CP66&lt;&gt;$N65,-PMT(Insert_Finance!$C$17,$N65,OFFSET(CP68,,(CP66-$N65),1,1),0,0),
IF(CP66=0,0,CO71))))</f>
        <v>0</v>
      </c>
      <c r="CQ71" s="315">
        <f ca="1">IF(CQ68=0,0,
IF(CQ68&lt;1,0,
IF($N65-CQ66&lt;&gt;$N65,-PMT(Insert_Finance!$C$17,$N65,OFFSET(CQ68,,(CQ66-$N65),1,1),0,0),
IF(CQ66=0,0,CP71))))</f>
        <v>0</v>
      </c>
      <c r="CR71" s="315">
        <f ca="1">IF(CR68=0,0,
IF(CR68&lt;1,0,
IF($N65-CR66&lt;&gt;$N65,-PMT(Insert_Finance!$C$17,$N65,OFFSET(CR68,,(CR66-$N65),1,1),0,0),
IF(CR66=0,0,CQ71))))</f>
        <v>0</v>
      </c>
      <c r="CS71" s="315">
        <f ca="1">IF(CS68=0,0,
IF(CS68&lt;1,0,
IF($N65-CS66&lt;&gt;$N65,-PMT(Insert_Finance!$C$17,$N65,OFFSET(CS68,,(CS66-$N65),1,1),0,0),
IF(CS66=0,0,CR71))))</f>
        <v>0</v>
      </c>
      <c r="CT71" s="315">
        <f ca="1">IF(CT68=0,0,
IF(CT68&lt;1,0,
IF($N65-CT66&lt;&gt;$N65,-PMT(Insert_Finance!$C$17,$N65,OFFSET(CT68,,(CT66-$N65),1,1),0,0),
IF(CT66=0,0,CS71))))</f>
        <v>0</v>
      </c>
      <c r="CU71" s="315">
        <f ca="1">IF(CU68=0,0,
IF(CU68&lt;1,0,
IF($N65-CU66&lt;&gt;$N65,-PMT(Insert_Finance!$C$17,$N65,OFFSET(CU68,,(CU66-$N65),1,1),0,0),
IF(CU66=0,0,CT71))))</f>
        <v>0</v>
      </c>
      <c r="CV71" s="315">
        <f ca="1">IF(CV68=0,0,
IF(CV68&lt;1,0,
IF($N65-CV66&lt;&gt;$N65,-PMT(Insert_Finance!$C$17,$N65,OFFSET(CV68,,(CV66-$N65),1,1),0,0),
IF(CV66=0,0,CU71))))</f>
        <v>0</v>
      </c>
      <c r="CW71" s="315">
        <f ca="1">IF(CW68=0,0,
IF(CW68&lt;1,0,
IF($N65-CW66&lt;&gt;$N65,-PMT(Insert_Finance!$C$17,$N65,OFFSET(CW68,,(CW66-$N65),1,1),0,0),
IF(CW66=0,0,CV71))))</f>
        <v>0</v>
      </c>
      <c r="CX71" s="315">
        <f ca="1">IF(CX68=0,0,
IF(CX68&lt;1,0,
IF($N65-CX66&lt;&gt;$N65,-PMT(Insert_Finance!$C$17,$N65,OFFSET(CX68,,(CX66-$N65),1,1),0,0),
IF(CX66=0,0,CW71))))</f>
        <v>0</v>
      </c>
      <c r="CY71" s="315">
        <f ca="1">IF(CY68=0,0,
IF(CY68&lt;1,0,
IF($N65-CY66&lt;&gt;$N65,-PMT(Insert_Finance!$C$17,$N65,OFFSET(CY68,,(CY66-$N65),1,1),0,0),
IF(CY66=0,0,CX71))))</f>
        <v>0</v>
      </c>
      <c r="CZ71" s="315">
        <f ca="1">IF(CZ68=0,0,
IF(CZ68&lt;1,0,
IF($N65-CZ66&lt;&gt;$N65,-PMT(Insert_Finance!$C$17,$N65,OFFSET(CZ68,,(CZ66-$N65),1,1),0,0),
IF(CZ66=0,0,CY71))))</f>
        <v>0</v>
      </c>
    </row>
    <row r="72" spans="1:104" ht="30" customHeight="1" collapsed="1" x14ac:dyDescent="0.3">
      <c r="A72" s="304"/>
      <c r="B72" s="674"/>
      <c r="C72" s="657"/>
      <c r="D72" s="658"/>
      <c r="E72" s="307" t="str">
        <f>_xlfn.IFNA(INDEX(Table_Def[[Asset category]:[Unit]],MATCH(Insert_Assets!B72,Table_Def[Asset category],0),2),"")</f>
        <v/>
      </c>
      <c r="F72" s="682"/>
      <c r="G72" s="340" t="s">
        <v>211</v>
      </c>
      <c r="H72" s="309">
        <f t="shared" si="129"/>
        <v>0</v>
      </c>
      <c r="I72" s="687"/>
      <c r="J72" s="688"/>
      <c r="K72" s="311">
        <f t="shared" si="174"/>
        <v>0</v>
      </c>
      <c r="L72" s="312">
        <f t="shared" si="153"/>
        <v>1</v>
      </c>
      <c r="M72" s="313">
        <f t="shared" si="7"/>
        <v>0</v>
      </c>
      <c r="N72" s="316">
        <f>_xlfn.IFNA(IF(INDEX(Table_Def[],MATCH(B72,Table_Def[Asset category],0),3)=0,20,INDEX(Table_Def[],MATCH(B72,Table_Def[Asset category],0),3)),0)</f>
        <v>0</v>
      </c>
      <c r="P72" s="178"/>
      <c r="Q72" s="178"/>
      <c r="R72" s="178"/>
      <c r="S72" s="178"/>
      <c r="T72" s="302">
        <f t="shared" si="13"/>
        <v>0</v>
      </c>
      <c r="U72" s="302">
        <f>SUMIF($CG$6:$CZ$6,T$17,$CG75:$CZ75)</f>
        <v>0</v>
      </c>
      <c r="V72" s="302">
        <f>SUMIF($CG$6:$CZ$6,T$17,$CG77:$CZ77)</f>
        <v>0</v>
      </c>
      <c r="W72" s="302">
        <f t="shared" si="14"/>
        <v>0</v>
      </c>
      <c r="X72" s="302">
        <f>SUMIF($CG$6:$CZ$6,W$17,$CG75:$CZ75)</f>
        <v>0</v>
      </c>
      <c r="Y72" s="302">
        <f>SUMIF($CG$6:$CZ$6,W$17,$CG77:$CZ77)</f>
        <v>0</v>
      </c>
      <c r="Z72" s="302">
        <f t="shared" si="15"/>
        <v>0</v>
      </c>
      <c r="AA72" s="302">
        <f>SUMIF($CG$6:$CZ$6,Z$17,$CG75:$CZ75)</f>
        <v>0</v>
      </c>
      <c r="AB72" s="302">
        <f>SUMIF($CG$6:$CZ$6,Z$17,$CG77:$CZ77)</f>
        <v>0</v>
      </c>
      <c r="AC72" s="302">
        <f t="shared" si="16"/>
        <v>0</v>
      </c>
      <c r="AD72" s="302">
        <f>SUMIF($CG$6:$CZ$6,AC$17,$CG75:$CZ75)</f>
        <v>0</v>
      </c>
      <c r="AE72" s="302">
        <f>SUMIF($CG$6:$CZ$6,AC$17,$CG77:$CZ77)</f>
        <v>0</v>
      </c>
      <c r="AF72" s="302">
        <f t="shared" si="17"/>
        <v>0</v>
      </c>
      <c r="AG72" s="302">
        <f>SUMIF($CG$6:$CZ$6,AF$17,$CG75:$CZ75)</f>
        <v>0</v>
      </c>
      <c r="AH72" s="302">
        <f>SUMIF($CG$6:$CZ$6,AF$17,$CG77:$CZ77)</f>
        <v>0</v>
      </c>
      <c r="AI72" s="302">
        <f t="shared" si="18"/>
        <v>0</v>
      </c>
      <c r="AJ72" s="302">
        <f>SUMIF($CG$6:$CZ$6,AI$17,$CG75:$CZ75)</f>
        <v>0</v>
      </c>
      <c r="AK72" s="302">
        <f>SUMIF($CG$6:$CZ$6,AI$17,$CG77:$CZ77)</f>
        <v>0</v>
      </c>
      <c r="AL72" s="302">
        <f t="shared" si="19"/>
        <v>0</v>
      </c>
      <c r="AM72" s="302">
        <f>SUMIF($CG$6:$CZ$6,AL$17,$CG75:$CZ75)</f>
        <v>0</v>
      </c>
      <c r="AN72" s="302">
        <f>SUMIF($CG$6:$CZ$6,AL$17,$CG77:$CZ77)</f>
        <v>0</v>
      </c>
      <c r="AO72" s="302">
        <f t="shared" si="20"/>
        <v>0</v>
      </c>
      <c r="AP72" s="302">
        <f>SUMIF($CG$6:$CZ$6,AO$17,$CG75:$CZ75)</f>
        <v>0</v>
      </c>
      <c r="AQ72" s="302">
        <f>SUMIF($CG$6:$CZ$6,AO$17,$CG77:$CZ77)</f>
        <v>0</v>
      </c>
      <c r="AR72" s="302">
        <f t="shared" si="21"/>
        <v>0</v>
      </c>
      <c r="AS72" s="302">
        <f>SUMIF($CG$6:$CZ$6,AR$17,$CG75:$CZ75)</f>
        <v>0</v>
      </c>
      <c r="AT72" s="302">
        <f>SUMIF($CG$6:$CZ$6,AR$17,$CG77:$CZ77)</f>
        <v>0</v>
      </c>
      <c r="AU72" s="302">
        <f t="shared" si="22"/>
        <v>0</v>
      </c>
      <c r="AV72" s="302">
        <f>SUMIF($CG$6:$CZ$6,AU$17,$CG75:$CZ75)</f>
        <v>0</v>
      </c>
      <c r="AW72" s="302">
        <f>SUMIF($CG$6:$CZ$6,AU$17,$CG77:$CZ77)</f>
        <v>0</v>
      </c>
      <c r="AX72" s="302">
        <f t="shared" si="23"/>
        <v>0</v>
      </c>
      <c r="AY72" s="302">
        <f>SUMIF($CG$6:$CZ$6,AX$17,$CG75:$CZ75)</f>
        <v>0</v>
      </c>
      <c r="AZ72" s="302">
        <f>SUMIF($CG$6:$CZ$6,AX$17,$CG77:$CZ77)</f>
        <v>0</v>
      </c>
      <c r="BA72" s="302">
        <f t="shared" si="24"/>
        <v>0</v>
      </c>
      <c r="BB72" s="302">
        <f>SUMIF($CG$6:$CZ$6,BA$17,$CG75:$CZ75)</f>
        <v>0</v>
      </c>
      <c r="BC72" s="302">
        <f>SUMIF($CG$6:$CZ$6,BA$17,$CG77:$CZ77)</f>
        <v>0</v>
      </c>
      <c r="BD72" s="302">
        <f t="shared" si="25"/>
        <v>0</v>
      </c>
      <c r="BE72" s="302">
        <f>SUMIF($CG$6:$CZ$6,BD$17,$CG75:$CZ75)</f>
        <v>0</v>
      </c>
      <c r="BF72" s="302">
        <f>SUMIF($CG$6:$CZ$6,BD$17,$CG77:$CZ77)</f>
        <v>0</v>
      </c>
      <c r="BG72" s="302">
        <f t="shared" si="26"/>
        <v>0</v>
      </c>
      <c r="BH72" s="302">
        <f>SUMIF($CG$6:$CZ$6,BG$17,$CG75:$CZ75)</f>
        <v>0</v>
      </c>
      <c r="BI72" s="302">
        <f>SUMIF($CG$6:$CZ$6,BG$17,$CG77:$CZ77)</f>
        <v>0</v>
      </c>
      <c r="BJ72" s="302">
        <f t="shared" si="27"/>
        <v>0</v>
      </c>
      <c r="BK72" s="302">
        <f>SUMIF($CG$6:$CZ$6,BJ$17,$CG75:$CZ75)</f>
        <v>0</v>
      </c>
      <c r="BL72" s="302">
        <f>SUMIF($CG$6:$CZ$6,BJ$17,$CG77:$CZ77)</f>
        <v>0</v>
      </c>
      <c r="BM72" s="302">
        <f t="shared" si="28"/>
        <v>0</v>
      </c>
      <c r="BN72" s="302">
        <f>SUMIF($CG$6:$CZ$6,BM$17,$CG75:$CZ75)</f>
        <v>0</v>
      </c>
      <c r="BO72" s="302">
        <f>SUMIF($CG$6:$CZ$6,BM$17,$CG77:$CZ77)</f>
        <v>0</v>
      </c>
      <c r="BP72" s="302">
        <f t="shared" si="29"/>
        <v>0</v>
      </c>
      <c r="BQ72" s="302">
        <f>SUMIF($CG$6:$CZ$6,BP$17,$CG75:$CZ75)</f>
        <v>0</v>
      </c>
      <c r="BR72" s="302">
        <f>SUMIF($CG$6:$CZ$6,BP$17,$CG77:$CZ77)</f>
        <v>0</v>
      </c>
      <c r="BS72" s="302">
        <f t="shared" si="30"/>
        <v>0</v>
      </c>
      <c r="BT72" s="302">
        <f>SUMIF($CG$6:$CZ$6,BS$17,$CG75:$CZ75)</f>
        <v>0</v>
      </c>
      <c r="BU72" s="302">
        <f>SUMIF($CG$6:$CZ$6,BS$17,$CG77:$CZ77)</f>
        <v>0</v>
      </c>
      <c r="BV72" s="302">
        <f t="shared" si="31"/>
        <v>0</v>
      </c>
      <c r="BW72" s="302">
        <f>SUMIF($CG$6:$CZ$6,BV$17,$CG75:$CZ75)</f>
        <v>0</v>
      </c>
      <c r="BX72" s="302">
        <f>SUMIF($CG$6:$CZ$6,BV$17,$CG77:$CZ77)</f>
        <v>0</v>
      </c>
      <c r="BY72" s="302">
        <f t="shared" si="32"/>
        <v>0</v>
      </c>
      <c r="BZ72" s="302">
        <f>SUMIF($CG$6:$CZ$6,BY$17,$CG75:$CZ75)</f>
        <v>0</v>
      </c>
      <c r="CA72" s="302">
        <f>SUMIF($CG$6:$CZ$6,BY$17,$CG77:$CZ77)</f>
        <v>0</v>
      </c>
      <c r="CB72" s="189"/>
      <c r="CC72" s="303"/>
      <c r="CD72" s="303"/>
      <c r="CF72" s="343"/>
      <c r="CG72" s="317"/>
      <c r="CH72" s="317"/>
      <c r="CI72" s="317"/>
      <c r="CJ72" s="317"/>
      <c r="CK72" s="317"/>
      <c r="CL72" s="317"/>
      <c r="CM72" s="317"/>
      <c r="CN72" s="317"/>
    </row>
    <row r="73" spans="1:104" ht="15" hidden="1" customHeight="1" outlineLevel="1" x14ac:dyDescent="0.3">
      <c r="A73" s="304"/>
      <c r="B73" s="338"/>
      <c r="C73" s="305"/>
      <c r="D73" s="306"/>
      <c r="E73" s="307" t="str">
        <f>_xlfn.IFNA(INDEX(Table_Def[[Asset category]:[Unit]],MATCH(Insert_Assets!B73,Table_Def[Asset category],0),2),"")</f>
        <v/>
      </c>
      <c r="F73" s="339"/>
      <c r="G73" s="340" t="s">
        <v>211</v>
      </c>
      <c r="H73" s="309">
        <f t="shared" si="129"/>
        <v>0</v>
      </c>
      <c r="I73" s="341"/>
      <c r="J73" s="342"/>
      <c r="K73" s="311">
        <f t="shared" si="174"/>
        <v>0</v>
      </c>
      <c r="L73" s="312">
        <f t="shared" si="153"/>
        <v>1</v>
      </c>
      <c r="M73" s="313">
        <f t="shared" si="7"/>
        <v>0</v>
      </c>
      <c r="N73" s="316">
        <f>_xlfn.IFNA(IF(INDEX(Table_Def[],MATCH(B73,Table_Def[Asset category],0),3)=0,20,INDEX(Table_Def[],MATCH(B73,Table_Def[Asset category],0),3)),0)</f>
        <v>0</v>
      </c>
      <c r="P73" s="178"/>
      <c r="Q73" s="178"/>
      <c r="R73" s="178"/>
      <c r="S73" s="178"/>
      <c r="T73" s="302"/>
      <c r="U73" s="302"/>
      <c r="V73" s="302"/>
      <c r="W73" s="302"/>
      <c r="X73" s="302"/>
      <c r="Y73" s="302"/>
      <c r="Z73" s="302"/>
      <c r="AA73" s="302"/>
      <c r="AB73" s="302"/>
      <c r="AC73" s="302"/>
      <c r="AD73" s="302"/>
      <c r="AE73" s="302"/>
      <c r="AF73" s="302"/>
      <c r="AG73" s="302"/>
      <c r="AH73" s="302"/>
      <c r="AI73" s="302"/>
      <c r="AJ73" s="302"/>
      <c r="AK73" s="302"/>
      <c r="AL73" s="302"/>
      <c r="AM73" s="302"/>
      <c r="AN73" s="302"/>
      <c r="AO73" s="302"/>
      <c r="AP73" s="302"/>
      <c r="AQ73" s="302"/>
      <c r="AR73" s="302"/>
      <c r="AS73" s="302"/>
      <c r="AT73" s="302"/>
      <c r="AU73" s="302"/>
      <c r="AV73" s="302"/>
      <c r="AW73" s="302"/>
      <c r="AX73" s="302"/>
      <c r="AY73" s="302"/>
      <c r="AZ73" s="302"/>
      <c r="BA73" s="302"/>
      <c r="BB73" s="302"/>
      <c r="BC73" s="302"/>
      <c r="BD73" s="302"/>
      <c r="BE73" s="302"/>
      <c r="BF73" s="302"/>
      <c r="BG73" s="302"/>
      <c r="BH73" s="302"/>
      <c r="BI73" s="302"/>
      <c r="BJ73" s="302"/>
      <c r="BK73" s="302"/>
      <c r="BL73" s="302"/>
      <c r="BM73" s="302"/>
      <c r="BN73" s="302"/>
      <c r="BO73" s="302"/>
      <c r="BP73" s="302"/>
      <c r="BQ73" s="302"/>
      <c r="BR73" s="302"/>
      <c r="BS73" s="302"/>
      <c r="BT73" s="302"/>
      <c r="BU73" s="302"/>
      <c r="BV73" s="302"/>
      <c r="BW73" s="302"/>
      <c r="BX73" s="302"/>
      <c r="BY73" s="302"/>
      <c r="BZ73" s="302"/>
      <c r="CA73" s="302"/>
      <c r="CB73" s="189"/>
      <c r="CC73" s="303"/>
      <c r="CD73" s="303"/>
      <c r="CE73" s="53" t="s">
        <v>49</v>
      </c>
      <c r="CF73" s="293"/>
      <c r="CG73" s="314">
        <f>IF($I72=CG$6,$N72,
IF(CF72&gt;0,CF72-1,0))</f>
        <v>0</v>
      </c>
      <c r="CH73" s="314">
        <f ca="1">IF(OR($I72=CH$6,CG74=$N72),$N72,
IF(CG73&gt;0,CG73-1,0))</f>
        <v>0</v>
      </c>
      <c r="CI73" s="314">
        <f t="shared" ref="CI73" ca="1" si="178">IF(OR($I72=CI$6,CH74=$N72),$N72,
IF(CH73&gt;0,CH73-1,0))</f>
        <v>0</v>
      </c>
      <c r="CJ73" s="314">
        <f t="shared" ref="CJ73" ca="1" si="179">IF(OR($I72=CJ$6,CI74=$N72),$N72,
IF(CI73&gt;0,CI73-1,0))</f>
        <v>0</v>
      </c>
      <c r="CK73" s="314">
        <f t="shared" ref="CK73" ca="1" si="180">IF(OR($I72=CK$6,CJ74=$N72),$N72,
IF(CJ73&gt;0,CJ73-1,0))</f>
        <v>0</v>
      </c>
      <c r="CL73" s="314">
        <f t="shared" ref="CL73" ca="1" si="181">IF(OR($I72=CL$6,CK74=$N72),$N72,
IF(CK73&gt;0,CK73-1,0))</f>
        <v>0</v>
      </c>
      <c r="CM73" s="314">
        <f t="shared" ref="CM73" ca="1" si="182">IF(OR($I72=CM$6,CL74=$N72),$N72,
IF(CL73&gt;0,CL73-1,0))</f>
        <v>0</v>
      </c>
      <c r="CN73" s="314">
        <f t="shared" ref="CN73" ca="1" si="183">IF(OR($I72=CN$6,CM74=$N72),$N72,
IF(CM73&gt;0,CM73-1,0))</f>
        <v>0</v>
      </c>
      <c r="CO73" s="314">
        <f t="shared" ref="CO73" ca="1" si="184">IF(OR($I72=CO$6,CN74=$N72),$N72,
IF(CN73&gt;0,CN73-1,0))</f>
        <v>0</v>
      </c>
      <c r="CP73" s="314">
        <f t="shared" ref="CP73" ca="1" si="185">IF(OR($I72=CP$6,CO74=$N72),$N72,
IF(CO73&gt;0,CO73-1,0))</f>
        <v>0</v>
      </c>
      <c r="CQ73" s="314">
        <f t="shared" ref="CQ73" ca="1" si="186">IF(OR($I72=CQ$6,CP74=$N72),$N72,
IF(CP73&gt;0,CP73-1,0))</f>
        <v>0</v>
      </c>
      <c r="CR73" s="314">
        <f t="shared" ref="CR73" ca="1" si="187">IF(OR($I72=CR$6,CQ74=$N72),$N72,
IF(CQ73&gt;0,CQ73-1,0))</f>
        <v>0</v>
      </c>
      <c r="CS73" s="314">
        <f t="shared" ref="CS73" ca="1" si="188">IF(OR($I72=CS$6,CR74=$N72),$N72,
IF(CR73&gt;0,CR73-1,0))</f>
        <v>0</v>
      </c>
      <c r="CT73" s="314">
        <f t="shared" ref="CT73" ca="1" si="189">IF(OR($I72=CT$6,CS74=$N72),$N72,
IF(CS73&gt;0,CS73-1,0))</f>
        <v>0</v>
      </c>
      <c r="CU73" s="314">
        <f t="shared" ref="CU73" ca="1" si="190">IF(OR($I72=CU$6,CT74=$N72),$N72,
IF(CT73&gt;0,CT73-1,0))</f>
        <v>0</v>
      </c>
      <c r="CV73" s="314">
        <f t="shared" ref="CV73" ca="1" si="191">IF(OR($I72=CV$6,CU74=$N72),$N72,
IF(CU73&gt;0,CU73-1,0))</f>
        <v>0</v>
      </c>
      <c r="CW73" s="314">
        <f t="shared" ref="CW73" ca="1" si="192">IF(OR($I72=CW$6,CV74=$N72),$N72,
IF(CV73&gt;0,CV73-1,0))</f>
        <v>0</v>
      </c>
      <c r="CX73" s="314">
        <f t="shared" ref="CX73" ca="1" si="193">IF(OR($I72=CX$6,CW74=$N72),$N72,
IF(CW73&gt;0,CW73-1,0))</f>
        <v>0</v>
      </c>
      <c r="CY73" s="314">
        <f t="shared" ref="CY73" ca="1" si="194">IF(OR($I72=CY$6,CX74=$N72),$N72,
IF(CX73&gt;0,CX73-1,0))</f>
        <v>0</v>
      </c>
      <c r="CZ73" s="314">
        <f t="shared" ref="CZ73" ca="1" si="195">IF(OR($I72=CZ$6,CY74=$N72),$N72,
IF(CY73&gt;0,CY73-1,0))</f>
        <v>0</v>
      </c>
    </row>
    <row r="74" spans="1:104" ht="15" hidden="1" customHeight="1" outlineLevel="1" x14ac:dyDescent="0.3">
      <c r="A74" s="304"/>
      <c r="B74" s="338"/>
      <c r="C74" s="305"/>
      <c r="D74" s="306"/>
      <c r="E74" s="307" t="str">
        <f>_xlfn.IFNA(INDEX(Table_Def[[Asset category]:[Unit]],MATCH(Insert_Assets!B74,Table_Def[Asset category],0),2),"")</f>
        <v/>
      </c>
      <c r="F74" s="339"/>
      <c r="G74" s="340" t="s">
        <v>211</v>
      </c>
      <c r="H74" s="309">
        <f t="shared" si="129"/>
        <v>0</v>
      </c>
      <c r="I74" s="341"/>
      <c r="J74" s="342"/>
      <c r="K74" s="311"/>
      <c r="L74" s="312">
        <f t="shared" si="153"/>
        <v>1</v>
      </c>
      <c r="M74" s="313">
        <f t="shared" si="7"/>
        <v>0</v>
      </c>
      <c r="N74" s="316">
        <f>_xlfn.IFNA(IF(INDEX(Table_Def[],MATCH(B74,Table_Def[Asset category],0),3)=0,20,INDEX(Table_Def[],MATCH(B74,Table_Def[Asset category],0),3)),0)</f>
        <v>0</v>
      </c>
      <c r="P74" s="178"/>
      <c r="Q74" s="178"/>
      <c r="R74" s="178"/>
      <c r="S74" s="178"/>
      <c r="T74" s="302"/>
      <c r="U74" s="302"/>
      <c r="V74" s="302"/>
      <c r="W74" s="302"/>
      <c r="X74" s="302"/>
      <c r="Y74" s="302"/>
      <c r="Z74" s="302"/>
      <c r="AA74" s="302"/>
      <c r="AB74" s="302"/>
      <c r="AC74" s="302"/>
      <c r="AD74" s="302"/>
      <c r="AE74" s="302"/>
      <c r="AF74" s="302"/>
      <c r="AG74" s="302"/>
      <c r="AH74" s="302"/>
      <c r="AI74" s="302"/>
      <c r="AJ74" s="302"/>
      <c r="AK74" s="302"/>
      <c r="AL74" s="302"/>
      <c r="AM74" s="302"/>
      <c r="AN74" s="302"/>
      <c r="AO74" s="302"/>
      <c r="AP74" s="302"/>
      <c r="AQ74" s="302"/>
      <c r="AR74" s="302"/>
      <c r="AS74" s="302"/>
      <c r="AT74" s="302"/>
      <c r="AU74" s="302"/>
      <c r="AV74" s="302"/>
      <c r="AW74" s="302"/>
      <c r="AX74" s="302"/>
      <c r="AY74" s="302"/>
      <c r="AZ74" s="302"/>
      <c r="BA74" s="302"/>
      <c r="BB74" s="302"/>
      <c r="BC74" s="302"/>
      <c r="BD74" s="302"/>
      <c r="BE74" s="302"/>
      <c r="BF74" s="302"/>
      <c r="BG74" s="302"/>
      <c r="BH74" s="302"/>
      <c r="BI74" s="302"/>
      <c r="BJ74" s="302"/>
      <c r="BK74" s="302"/>
      <c r="BL74" s="302"/>
      <c r="BM74" s="302"/>
      <c r="BN74" s="302"/>
      <c r="BO74" s="302"/>
      <c r="BP74" s="302"/>
      <c r="BQ74" s="302"/>
      <c r="BR74" s="302"/>
      <c r="BS74" s="302"/>
      <c r="BT74" s="302"/>
      <c r="BU74" s="302"/>
      <c r="BV74" s="302"/>
      <c r="BW74" s="302"/>
      <c r="BX74" s="302"/>
      <c r="BY74" s="302"/>
      <c r="BZ74" s="302"/>
      <c r="CA74" s="302"/>
      <c r="CB74" s="189"/>
      <c r="CC74" s="303"/>
      <c r="CD74" s="303"/>
      <c r="CE74" s="53" t="s">
        <v>116</v>
      </c>
      <c r="CF74" s="293"/>
      <c r="CG74" s="314">
        <f t="shared" ref="CG74" ca="1" si="196">IF(AND(CG73=$N72,CG73&gt;0),1,IF(CG73=0,0,OFFSET(CG73,,(CG73-$N72),1,1)-CG73+1))</f>
        <v>0</v>
      </c>
      <c r="CH74" s="314">
        <f ca="1">IF(AND(CH73=$N72,CH73&gt;0),1,IF(CH73=0,0,OFFSET(CH73,,(CH73-$N72),1,1)-CH73+1))</f>
        <v>0</v>
      </c>
      <c r="CI74" s="314">
        <f t="shared" ref="CI74:CZ74" ca="1" si="197">IF(AND(CI73=$N72,CI73&gt;0),1,IF(CI73=0,0,OFFSET(CI73,,(CI73-$N72),1,1)-CI73+1))</f>
        <v>0</v>
      </c>
      <c r="CJ74" s="314">
        <f t="shared" ca="1" si="197"/>
        <v>0</v>
      </c>
      <c r="CK74" s="314">
        <f t="shared" ca="1" si="197"/>
        <v>0</v>
      </c>
      <c r="CL74" s="314">
        <f t="shared" ca="1" si="197"/>
        <v>0</v>
      </c>
      <c r="CM74" s="314">
        <f t="shared" ca="1" si="197"/>
        <v>0</v>
      </c>
      <c r="CN74" s="314">
        <f t="shared" ca="1" si="197"/>
        <v>0</v>
      </c>
      <c r="CO74" s="314">
        <f t="shared" ca="1" si="197"/>
        <v>0</v>
      </c>
      <c r="CP74" s="314">
        <f t="shared" ca="1" si="197"/>
        <v>0</v>
      </c>
      <c r="CQ74" s="314">
        <f t="shared" ca="1" si="197"/>
        <v>0</v>
      </c>
      <c r="CR74" s="314">
        <f t="shared" ca="1" si="197"/>
        <v>0</v>
      </c>
      <c r="CS74" s="314">
        <f t="shared" ca="1" si="197"/>
        <v>0</v>
      </c>
      <c r="CT74" s="314">
        <f t="shared" ca="1" si="197"/>
        <v>0</v>
      </c>
      <c r="CU74" s="314">
        <f t="shared" ca="1" si="197"/>
        <v>0</v>
      </c>
      <c r="CV74" s="314">
        <f t="shared" ca="1" si="197"/>
        <v>0</v>
      </c>
      <c r="CW74" s="314">
        <f t="shared" ca="1" si="197"/>
        <v>0</v>
      </c>
      <c r="CX74" s="314">
        <f t="shared" ca="1" si="197"/>
        <v>0</v>
      </c>
      <c r="CY74" s="314">
        <f t="shared" ca="1" si="197"/>
        <v>0</v>
      </c>
      <c r="CZ74" s="314">
        <f t="shared" ca="1" si="197"/>
        <v>0</v>
      </c>
    </row>
    <row r="75" spans="1:104" ht="15" hidden="1" customHeight="1" outlineLevel="1" x14ac:dyDescent="0.3">
      <c r="A75" s="304"/>
      <c r="B75" s="338"/>
      <c r="C75" s="305"/>
      <c r="D75" s="306"/>
      <c r="E75" s="307" t="str">
        <f>_xlfn.IFNA(INDEX(Table_Def[[Asset category]:[Unit]],MATCH(Insert_Assets!B75,Table_Def[Asset category],0),2),"")</f>
        <v/>
      </c>
      <c r="F75" s="339"/>
      <c r="G75" s="340" t="s">
        <v>211</v>
      </c>
      <c r="H75" s="309">
        <f t="shared" si="129"/>
        <v>0</v>
      </c>
      <c r="I75" s="341"/>
      <c r="J75" s="342"/>
      <c r="K75" s="311">
        <f t="shared" ref="K75:K80" si="198">SUMIF($J$22:$J$384,J75,$H$22:$H$384)</f>
        <v>0</v>
      </c>
      <c r="L75" s="312">
        <f t="shared" si="153"/>
        <v>1</v>
      </c>
      <c r="M75" s="313">
        <f t="shared" si="7"/>
        <v>0</v>
      </c>
      <c r="N75" s="316">
        <f>_xlfn.IFNA(IF(INDEX(Table_Def[],MATCH(B75,Table_Def[Asset category],0),3)=0,20,INDEX(Table_Def[],MATCH(B75,Table_Def[Asset category],0),3)),0)</f>
        <v>0</v>
      </c>
      <c r="P75" s="178"/>
      <c r="Q75" s="178"/>
      <c r="R75" s="178"/>
      <c r="S75" s="178"/>
      <c r="T75" s="302"/>
      <c r="U75" s="302"/>
      <c r="V75" s="302"/>
      <c r="W75" s="302"/>
      <c r="X75" s="302"/>
      <c r="Y75" s="302"/>
      <c r="Z75" s="302"/>
      <c r="AA75" s="302"/>
      <c r="AB75" s="302"/>
      <c r="AC75" s="302"/>
      <c r="AD75" s="302"/>
      <c r="AE75" s="302"/>
      <c r="AF75" s="302"/>
      <c r="AG75" s="302"/>
      <c r="AH75" s="302"/>
      <c r="AI75" s="302"/>
      <c r="AJ75" s="302"/>
      <c r="AK75" s="302"/>
      <c r="AL75" s="302"/>
      <c r="AM75" s="302"/>
      <c r="AN75" s="302"/>
      <c r="AO75" s="302"/>
      <c r="AP75" s="302"/>
      <c r="AQ75" s="302"/>
      <c r="AR75" s="302"/>
      <c r="AS75" s="302"/>
      <c r="AT75" s="302"/>
      <c r="AU75" s="302"/>
      <c r="AV75" s="302"/>
      <c r="AW75" s="302"/>
      <c r="AX75" s="302"/>
      <c r="AY75" s="302"/>
      <c r="AZ75" s="302"/>
      <c r="BA75" s="302"/>
      <c r="BB75" s="302"/>
      <c r="BC75" s="302"/>
      <c r="BD75" s="302"/>
      <c r="BE75" s="302"/>
      <c r="BF75" s="302"/>
      <c r="BG75" s="302"/>
      <c r="BH75" s="302"/>
      <c r="BI75" s="302"/>
      <c r="BJ75" s="302"/>
      <c r="BK75" s="302"/>
      <c r="BL75" s="302"/>
      <c r="BM75" s="302"/>
      <c r="BN75" s="302"/>
      <c r="BO75" s="302"/>
      <c r="BP75" s="302"/>
      <c r="BQ75" s="302"/>
      <c r="BR75" s="302"/>
      <c r="BS75" s="302"/>
      <c r="BT75" s="302"/>
      <c r="BU75" s="302"/>
      <c r="BV75" s="302"/>
      <c r="BW75" s="302"/>
      <c r="BX75" s="302"/>
      <c r="BY75" s="302"/>
      <c r="BZ75" s="302"/>
      <c r="CA75" s="302"/>
      <c r="CB75" s="189"/>
      <c r="CC75" s="303"/>
      <c r="CD75" s="303"/>
      <c r="CE75" s="53" t="s">
        <v>3</v>
      </c>
      <c r="CG75" s="315">
        <f t="shared" ref="CG75:CK75" si="199">IF($I72=CG$6,$H72*$L72,IF(CG73=$N72,$H72,
IF(CF75&gt;0,+CF75-CF76,0)))</f>
        <v>0</v>
      </c>
      <c r="CH75" s="315">
        <f t="shared" ca="1" si="199"/>
        <v>0</v>
      </c>
      <c r="CI75" s="315">
        <f t="shared" ca="1" si="199"/>
        <v>0</v>
      </c>
      <c r="CJ75" s="315">
        <f t="shared" ca="1" si="199"/>
        <v>0</v>
      </c>
      <c r="CK75" s="315">
        <f t="shared" ca="1" si="199"/>
        <v>0</v>
      </c>
      <c r="CL75" s="315">
        <f ca="1">IF($I72=CL$6,$H72*$L72,IF(CL73=$N72,$H72,
IF(CK75&gt;0,+CK75-CK76,0)))</f>
        <v>0</v>
      </c>
      <c r="CM75" s="315">
        <f t="shared" ref="CM75:CZ75" ca="1" si="200">IF($I72=CM$6,$H72*$L72,IF(CM73=$N72,$H72,
IF(CL75&gt;0,+CL75-CL76,0)))</f>
        <v>0</v>
      </c>
      <c r="CN75" s="315">
        <f t="shared" ca="1" si="200"/>
        <v>0</v>
      </c>
      <c r="CO75" s="315">
        <f t="shared" ca="1" si="200"/>
        <v>0</v>
      </c>
      <c r="CP75" s="315">
        <f t="shared" ca="1" si="200"/>
        <v>0</v>
      </c>
      <c r="CQ75" s="315">
        <f t="shared" ca="1" si="200"/>
        <v>0</v>
      </c>
      <c r="CR75" s="315">
        <f t="shared" ca="1" si="200"/>
        <v>0</v>
      </c>
      <c r="CS75" s="315">
        <f t="shared" ca="1" si="200"/>
        <v>0</v>
      </c>
      <c r="CT75" s="315">
        <f t="shared" ca="1" si="200"/>
        <v>0</v>
      </c>
      <c r="CU75" s="315">
        <f t="shared" ca="1" si="200"/>
        <v>0</v>
      </c>
      <c r="CV75" s="315">
        <f t="shared" ca="1" si="200"/>
        <v>0</v>
      </c>
      <c r="CW75" s="315">
        <f t="shared" ca="1" si="200"/>
        <v>0</v>
      </c>
      <c r="CX75" s="315">
        <f t="shared" ca="1" si="200"/>
        <v>0</v>
      </c>
      <c r="CY75" s="315">
        <f t="shared" ca="1" si="200"/>
        <v>0</v>
      </c>
      <c r="CZ75" s="315">
        <f t="shared" ca="1" si="200"/>
        <v>0</v>
      </c>
    </row>
    <row r="76" spans="1:104" ht="15" hidden="1" customHeight="1" outlineLevel="1" x14ac:dyDescent="0.3">
      <c r="A76" s="304"/>
      <c r="B76" s="338"/>
      <c r="C76" s="305"/>
      <c r="D76" s="306"/>
      <c r="E76" s="307" t="str">
        <f>_xlfn.IFNA(INDEX(Table_Def[[Asset category]:[Unit]],MATCH(Insert_Assets!B76,Table_Def[Asset category],0),2),"")</f>
        <v/>
      </c>
      <c r="F76" s="339"/>
      <c r="G76" s="340" t="s">
        <v>211</v>
      </c>
      <c r="H76" s="309">
        <f t="shared" si="129"/>
        <v>0</v>
      </c>
      <c r="I76" s="341"/>
      <c r="J76" s="342"/>
      <c r="K76" s="311">
        <f t="shared" si="198"/>
        <v>0</v>
      </c>
      <c r="L76" s="312">
        <f t="shared" si="153"/>
        <v>1</v>
      </c>
      <c r="M76" s="313">
        <f t="shared" si="7"/>
        <v>0</v>
      </c>
      <c r="N76" s="316">
        <f>_xlfn.IFNA(IF(INDEX(Table_Def[],MATCH(B76,Table_Def[Asset category],0),3)=0,20,INDEX(Table_Def[],MATCH(B76,Table_Def[Asset category],0),3)),0)</f>
        <v>0</v>
      </c>
      <c r="P76" s="178"/>
      <c r="Q76" s="178"/>
      <c r="R76" s="178"/>
      <c r="S76" s="178"/>
      <c r="T76" s="302"/>
      <c r="U76" s="302"/>
      <c r="V76" s="302"/>
      <c r="W76" s="302"/>
      <c r="X76" s="302"/>
      <c r="Y76" s="302"/>
      <c r="Z76" s="302"/>
      <c r="AA76" s="302"/>
      <c r="AB76" s="302"/>
      <c r="AC76" s="302"/>
      <c r="AD76" s="302"/>
      <c r="AE76" s="302"/>
      <c r="AF76" s="302"/>
      <c r="AG76" s="302"/>
      <c r="AH76" s="302"/>
      <c r="AI76" s="302"/>
      <c r="AJ76" s="302"/>
      <c r="AK76" s="302"/>
      <c r="AL76" s="302"/>
      <c r="AM76" s="302"/>
      <c r="AN76" s="302"/>
      <c r="AO76" s="302"/>
      <c r="AP76" s="302"/>
      <c r="AQ76" s="302"/>
      <c r="AR76" s="302"/>
      <c r="AS76" s="302"/>
      <c r="AT76" s="302"/>
      <c r="AU76" s="302"/>
      <c r="AV76" s="302"/>
      <c r="AW76" s="302"/>
      <c r="AX76" s="302"/>
      <c r="AY76" s="302"/>
      <c r="AZ76" s="302"/>
      <c r="BA76" s="302"/>
      <c r="BB76" s="302"/>
      <c r="BC76" s="302"/>
      <c r="BD76" s="302"/>
      <c r="BE76" s="302"/>
      <c r="BF76" s="302"/>
      <c r="BG76" s="302"/>
      <c r="BH76" s="302"/>
      <c r="BI76" s="302"/>
      <c r="BJ76" s="302"/>
      <c r="BK76" s="302"/>
      <c r="BL76" s="302"/>
      <c r="BM76" s="302"/>
      <c r="BN76" s="302"/>
      <c r="BO76" s="302"/>
      <c r="BP76" s="302"/>
      <c r="BQ76" s="302"/>
      <c r="BR76" s="302"/>
      <c r="BS76" s="302"/>
      <c r="BT76" s="302"/>
      <c r="BU76" s="302"/>
      <c r="BV76" s="302"/>
      <c r="BW76" s="302"/>
      <c r="BX76" s="302"/>
      <c r="BY76" s="302"/>
      <c r="BZ76" s="302"/>
      <c r="CA76" s="302"/>
      <c r="CB76" s="189"/>
      <c r="CC76" s="303"/>
      <c r="CD76" s="303"/>
      <c r="CE76" s="53" t="s">
        <v>38</v>
      </c>
      <c r="CF76" s="315"/>
      <c r="CG76" s="315">
        <f>IF(CG77&lt;1,0,CG78-CG77)</f>
        <v>0</v>
      </c>
      <c r="CH76" s="315">
        <f t="shared" ref="CH76:CZ76" ca="1" si="201">IF(CH77&lt;1,0,CH78-CH77)</f>
        <v>0</v>
      </c>
      <c r="CI76" s="315">
        <f t="shared" ca="1" si="201"/>
        <v>0</v>
      </c>
      <c r="CJ76" s="315">
        <f t="shared" ca="1" si="201"/>
        <v>0</v>
      </c>
      <c r="CK76" s="315">
        <f t="shared" ca="1" si="201"/>
        <v>0</v>
      </c>
      <c r="CL76" s="315">
        <f t="shared" ca="1" si="201"/>
        <v>0</v>
      </c>
      <c r="CM76" s="315">
        <f t="shared" ca="1" si="201"/>
        <v>0</v>
      </c>
      <c r="CN76" s="315">
        <f t="shared" ca="1" si="201"/>
        <v>0</v>
      </c>
      <c r="CO76" s="315">
        <f t="shared" ca="1" si="201"/>
        <v>0</v>
      </c>
      <c r="CP76" s="315">
        <f t="shared" ca="1" si="201"/>
        <v>0</v>
      </c>
      <c r="CQ76" s="315">
        <f t="shared" ca="1" si="201"/>
        <v>0</v>
      </c>
      <c r="CR76" s="315">
        <f t="shared" ca="1" si="201"/>
        <v>0</v>
      </c>
      <c r="CS76" s="315">
        <f t="shared" ca="1" si="201"/>
        <v>0</v>
      </c>
      <c r="CT76" s="315">
        <f t="shared" ca="1" si="201"/>
        <v>0</v>
      </c>
      <c r="CU76" s="315">
        <f t="shared" ca="1" si="201"/>
        <v>0</v>
      </c>
      <c r="CV76" s="315">
        <f t="shared" ca="1" si="201"/>
        <v>0</v>
      </c>
      <c r="CW76" s="315">
        <f t="shared" ca="1" si="201"/>
        <v>0</v>
      </c>
      <c r="CX76" s="315">
        <f t="shared" ca="1" si="201"/>
        <v>0</v>
      </c>
      <c r="CY76" s="315">
        <f t="shared" ca="1" si="201"/>
        <v>0</v>
      </c>
      <c r="CZ76" s="315">
        <f t="shared" ca="1" si="201"/>
        <v>0</v>
      </c>
    </row>
    <row r="77" spans="1:104" ht="15" hidden="1" customHeight="1" outlineLevel="1" x14ac:dyDescent="0.3">
      <c r="A77" s="304"/>
      <c r="B77" s="338"/>
      <c r="C77" s="305"/>
      <c r="D77" s="306"/>
      <c r="E77" s="307" t="str">
        <f>_xlfn.IFNA(INDEX(Table_Def[[Asset category]:[Unit]],MATCH(Insert_Assets!B77,Table_Def[Asset category],0),2),"")</f>
        <v/>
      </c>
      <c r="F77" s="339"/>
      <c r="G77" s="340" t="s">
        <v>211</v>
      </c>
      <c r="H77" s="309">
        <f t="shared" si="129"/>
        <v>0</v>
      </c>
      <c r="I77" s="341"/>
      <c r="J77" s="342"/>
      <c r="K77" s="311">
        <f t="shared" si="198"/>
        <v>0</v>
      </c>
      <c r="L77" s="312">
        <f t="shared" si="153"/>
        <v>1</v>
      </c>
      <c r="M77" s="313">
        <f t="shared" si="7"/>
        <v>0</v>
      </c>
      <c r="N77" s="316">
        <f>_xlfn.IFNA(IF(INDEX(Table_Def[],MATCH(B77,Table_Def[Asset category],0),3)=0,20,INDEX(Table_Def[],MATCH(B77,Table_Def[Asset category],0),3)),0)</f>
        <v>0</v>
      </c>
      <c r="P77" s="178"/>
      <c r="Q77" s="178"/>
      <c r="R77" s="178"/>
      <c r="S77" s="178"/>
      <c r="T77" s="302"/>
      <c r="U77" s="302"/>
      <c r="V77" s="302"/>
      <c r="W77" s="302"/>
      <c r="X77" s="302"/>
      <c r="Y77" s="302"/>
      <c r="Z77" s="302"/>
      <c r="AA77" s="302"/>
      <c r="AB77" s="302"/>
      <c r="AC77" s="302"/>
      <c r="AD77" s="302"/>
      <c r="AE77" s="302"/>
      <c r="AF77" s="302"/>
      <c r="AG77" s="302"/>
      <c r="AH77" s="302"/>
      <c r="AI77" s="302"/>
      <c r="AJ77" s="302"/>
      <c r="AK77" s="302"/>
      <c r="AL77" s="302"/>
      <c r="AM77" s="302"/>
      <c r="AN77" s="302"/>
      <c r="AO77" s="302"/>
      <c r="AP77" s="302"/>
      <c r="AQ77" s="302"/>
      <c r="AR77" s="302"/>
      <c r="AS77" s="302"/>
      <c r="AT77" s="302"/>
      <c r="AU77" s="302"/>
      <c r="AV77" s="302"/>
      <c r="AW77" s="302"/>
      <c r="AX77" s="302"/>
      <c r="AY77" s="302"/>
      <c r="AZ77" s="302"/>
      <c r="BA77" s="302"/>
      <c r="BB77" s="302"/>
      <c r="BC77" s="302"/>
      <c r="BD77" s="302"/>
      <c r="BE77" s="302"/>
      <c r="BF77" s="302"/>
      <c r="BG77" s="302"/>
      <c r="BH77" s="302"/>
      <c r="BI77" s="302"/>
      <c r="BJ77" s="302"/>
      <c r="BK77" s="302"/>
      <c r="BL77" s="302"/>
      <c r="BM77" s="302"/>
      <c r="BN77" s="302"/>
      <c r="BO77" s="302"/>
      <c r="BP77" s="302"/>
      <c r="BQ77" s="302"/>
      <c r="BR77" s="302"/>
      <c r="BS77" s="302"/>
      <c r="BT77" s="302"/>
      <c r="BU77" s="302"/>
      <c r="BV77" s="302"/>
      <c r="BW77" s="302"/>
      <c r="BX77" s="302"/>
      <c r="BY77" s="302"/>
      <c r="BZ77" s="302"/>
      <c r="CA77" s="302"/>
      <c r="CB77" s="189"/>
      <c r="CC77" s="303"/>
      <c r="CD77" s="303"/>
      <c r="CE77" s="53" t="s">
        <v>47</v>
      </c>
      <c r="CG77" s="315">
        <f>CG75*Insert_Finance!$C$17</f>
        <v>0</v>
      </c>
      <c r="CH77" s="315">
        <f ca="1">CH75*Insert_Finance!$C$17</f>
        <v>0</v>
      </c>
      <c r="CI77" s="315">
        <f ca="1">CI75*Insert_Finance!$C$17</f>
        <v>0</v>
      </c>
      <c r="CJ77" s="315">
        <f ca="1">CJ75*Insert_Finance!$C$17</f>
        <v>0</v>
      </c>
      <c r="CK77" s="315">
        <f ca="1">CK75*Insert_Finance!$C$17</f>
        <v>0</v>
      </c>
      <c r="CL77" s="315">
        <f ca="1">CL75*Insert_Finance!$C$17</f>
        <v>0</v>
      </c>
      <c r="CM77" s="315">
        <f ca="1">CM75*Insert_Finance!$C$17</f>
        <v>0</v>
      </c>
      <c r="CN77" s="315">
        <f ca="1">CN75*Insert_Finance!$C$17</f>
        <v>0</v>
      </c>
      <c r="CO77" s="315">
        <f ca="1">CO75*Insert_Finance!$C$17</f>
        <v>0</v>
      </c>
      <c r="CP77" s="315">
        <f ca="1">CP75*Insert_Finance!$C$17</f>
        <v>0</v>
      </c>
      <c r="CQ77" s="315">
        <f ca="1">CQ75*Insert_Finance!$C$17</f>
        <v>0</v>
      </c>
      <c r="CR77" s="315">
        <f ca="1">CR75*Insert_Finance!$C$17</f>
        <v>0</v>
      </c>
      <c r="CS77" s="315">
        <f ca="1">CS75*Insert_Finance!$C$17</f>
        <v>0</v>
      </c>
      <c r="CT77" s="315">
        <f ca="1">CT75*Insert_Finance!$C$17</f>
        <v>0</v>
      </c>
      <c r="CU77" s="315">
        <f ca="1">CU75*Insert_Finance!$C$17</f>
        <v>0</v>
      </c>
      <c r="CV77" s="315">
        <f ca="1">CV75*Insert_Finance!$C$17</f>
        <v>0</v>
      </c>
      <c r="CW77" s="315">
        <f ca="1">CW75*Insert_Finance!$C$17</f>
        <v>0</v>
      </c>
      <c r="CX77" s="315">
        <f ca="1">CX75*Insert_Finance!$C$17</f>
        <v>0</v>
      </c>
      <c r="CY77" s="315">
        <f ca="1">CY75*Insert_Finance!$C$17</f>
        <v>0</v>
      </c>
      <c r="CZ77" s="315">
        <f ca="1">CZ75*Insert_Finance!$C$17</f>
        <v>0</v>
      </c>
    </row>
    <row r="78" spans="1:104" ht="15" hidden="1" customHeight="1" outlineLevel="1" x14ac:dyDescent="0.3">
      <c r="A78" s="304"/>
      <c r="B78" s="338"/>
      <c r="C78" s="305"/>
      <c r="D78" s="306"/>
      <c r="E78" s="307" t="str">
        <f>_xlfn.IFNA(INDEX(Table_Def[[Asset category]:[Unit]],MATCH(Insert_Assets!B78,Table_Def[Asset category],0),2),"")</f>
        <v/>
      </c>
      <c r="F78" s="339"/>
      <c r="G78" s="340" t="s">
        <v>211</v>
      </c>
      <c r="H78" s="309">
        <f t="shared" si="129"/>
        <v>0</v>
      </c>
      <c r="I78" s="341"/>
      <c r="J78" s="342"/>
      <c r="K78" s="311">
        <f t="shared" si="198"/>
        <v>0</v>
      </c>
      <c r="L78" s="312">
        <f t="shared" si="153"/>
        <v>1</v>
      </c>
      <c r="M78" s="313">
        <f t="shared" si="7"/>
        <v>0</v>
      </c>
      <c r="N78" s="316">
        <f>_xlfn.IFNA(IF(INDEX(Table_Def[],MATCH(B78,Table_Def[Asset category],0),3)=0,20,INDEX(Table_Def[],MATCH(B78,Table_Def[Asset category],0),3)),0)</f>
        <v>0</v>
      </c>
      <c r="P78" s="178"/>
      <c r="Q78" s="178"/>
      <c r="R78" s="178"/>
      <c r="S78" s="178"/>
      <c r="T78" s="302"/>
      <c r="U78" s="302"/>
      <c r="V78" s="302"/>
      <c r="W78" s="302"/>
      <c r="X78" s="302"/>
      <c r="Y78" s="302"/>
      <c r="Z78" s="302"/>
      <c r="AA78" s="302"/>
      <c r="AB78" s="302"/>
      <c r="AC78" s="302"/>
      <c r="AD78" s="302"/>
      <c r="AE78" s="302"/>
      <c r="AF78" s="302"/>
      <c r="AG78" s="302"/>
      <c r="AH78" s="302"/>
      <c r="AI78" s="302"/>
      <c r="AJ78" s="302"/>
      <c r="AK78" s="302"/>
      <c r="AL78" s="302"/>
      <c r="AM78" s="302"/>
      <c r="AN78" s="302"/>
      <c r="AO78" s="302"/>
      <c r="AP78" s="302"/>
      <c r="AQ78" s="302"/>
      <c r="AR78" s="302"/>
      <c r="AS78" s="302"/>
      <c r="AT78" s="302"/>
      <c r="AU78" s="302"/>
      <c r="AV78" s="302"/>
      <c r="AW78" s="302"/>
      <c r="AX78" s="302"/>
      <c r="AY78" s="302"/>
      <c r="AZ78" s="302"/>
      <c r="BA78" s="302"/>
      <c r="BB78" s="302"/>
      <c r="BC78" s="302"/>
      <c r="BD78" s="302"/>
      <c r="BE78" s="302"/>
      <c r="BF78" s="302"/>
      <c r="BG78" s="302"/>
      <c r="BH78" s="302"/>
      <c r="BI78" s="302"/>
      <c r="BJ78" s="302"/>
      <c r="BK78" s="302"/>
      <c r="BL78" s="302"/>
      <c r="BM78" s="302"/>
      <c r="BN78" s="302"/>
      <c r="BO78" s="302"/>
      <c r="BP78" s="302"/>
      <c r="BQ78" s="302"/>
      <c r="BR78" s="302"/>
      <c r="BS78" s="302"/>
      <c r="BT78" s="302"/>
      <c r="BU78" s="302"/>
      <c r="BV78" s="302"/>
      <c r="BW78" s="302"/>
      <c r="BX78" s="302"/>
      <c r="BY78" s="302"/>
      <c r="BZ78" s="302"/>
      <c r="CA78" s="302"/>
      <c r="CB78" s="189"/>
      <c r="CC78" s="303"/>
      <c r="CD78" s="303"/>
      <c r="CE78" s="53" t="s">
        <v>48</v>
      </c>
      <c r="CF78" s="315"/>
      <c r="CG78" s="315">
        <f ca="1">IF(CG75=0,0,
IF(CG75&lt;1,0,
IF($N72-CG73&lt;&gt;$N72,-PMT(Insert_Finance!$C$17,$N72,OFFSET(CG75,,(CG73-$N72),1,1),0,0),
IF(CG73=0,0,CF78))))</f>
        <v>0</v>
      </c>
      <c r="CH78" s="315">
        <f ca="1">IF(CH75=0,0,
IF(CH75&lt;1,0,
IF($N72-CH73&lt;&gt;$N72,-PMT(Insert_Finance!$C$17,$N72,OFFSET(CH75,,(CH73-$N72),1,1),0,0),
IF(CH73=0,0,CG78))))</f>
        <v>0</v>
      </c>
      <c r="CI78" s="315">
        <f ca="1">IF(CI75=0,0,
IF(CI75&lt;1,0,
IF($N72-CI73&lt;&gt;$N72,-PMT(Insert_Finance!$C$17,$N72,OFFSET(CI75,,(CI73-$N72),1,1),0,0),
IF(CI73=0,0,CH78))))</f>
        <v>0</v>
      </c>
      <c r="CJ78" s="315">
        <f ca="1">IF(CJ75=0,0,
IF(CJ75&lt;1,0,
IF($N72-CJ73&lt;&gt;$N72,-PMT(Insert_Finance!$C$17,$N72,OFFSET(CJ75,,(CJ73-$N72),1,1),0,0),
IF(CJ73=0,0,CI78))))</f>
        <v>0</v>
      </c>
      <c r="CK78" s="315">
        <f ca="1">IF(CK75=0,0,
IF(CK75&lt;1,0,
IF($N72-CK73&lt;&gt;$N72,-PMT(Insert_Finance!$C$17,$N72,OFFSET(CK75,,(CK73-$N72),1,1),0,0),
IF(CK73=0,0,CJ78))))</f>
        <v>0</v>
      </c>
      <c r="CL78" s="315">
        <f ca="1">IF(CL75=0,0,
IF(CL75&lt;1,0,
IF($N72-CL73&lt;&gt;$N72,-PMT(Insert_Finance!$C$17,$N72,OFFSET(CL75,,(CL73-$N72),1,1),0,0),
IF(CL73=0,0,CK78))))</f>
        <v>0</v>
      </c>
      <c r="CM78" s="315">
        <f ca="1">IF(CM75=0,0,
IF(CM75&lt;1,0,
IF($N72-CM73&lt;&gt;$N72,-PMT(Insert_Finance!$C$17,$N72,OFFSET(CM75,,(CM73-$N72),1,1),0,0),
IF(CM73=0,0,CL78))))</f>
        <v>0</v>
      </c>
      <c r="CN78" s="315">
        <f ca="1">IF(CN75=0,0,
IF(CN75&lt;1,0,
IF($N72-CN73&lt;&gt;$N72,-PMT(Insert_Finance!$C$17,$N72,OFFSET(CN75,,(CN73-$N72),1,1),0,0),
IF(CN73=0,0,CM78))))</f>
        <v>0</v>
      </c>
      <c r="CO78" s="315">
        <f ca="1">IF(CO75=0,0,
IF(CO75&lt;1,0,
IF($N72-CO73&lt;&gt;$N72,-PMT(Insert_Finance!$C$17,$N72,OFFSET(CO75,,(CO73-$N72),1,1),0,0),
IF(CO73=0,0,CN78))))</f>
        <v>0</v>
      </c>
      <c r="CP78" s="315">
        <f ca="1">IF(CP75=0,0,
IF(CP75&lt;1,0,
IF($N72-CP73&lt;&gt;$N72,-PMT(Insert_Finance!$C$17,$N72,OFFSET(CP75,,(CP73-$N72),1,1),0,0),
IF(CP73=0,0,CO78))))</f>
        <v>0</v>
      </c>
      <c r="CQ78" s="315">
        <f ca="1">IF(CQ75=0,0,
IF(CQ75&lt;1,0,
IF($N72-CQ73&lt;&gt;$N72,-PMT(Insert_Finance!$C$17,$N72,OFFSET(CQ75,,(CQ73-$N72),1,1),0,0),
IF(CQ73=0,0,CP78))))</f>
        <v>0</v>
      </c>
      <c r="CR78" s="315">
        <f ca="1">IF(CR75=0,0,
IF(CR75&lt;1,0,
IF($N72-CR73&lt;&gt;$N72,-PMT(Insert_Finance!$C$17,$N72,OFFSET(CR75,,(CR73-$N72),1,1),0,0),
IF(CR73=0,0,CQ78))))</f>
        <v>0</v>
      </c>
      <c r="CS78" s="315">
        <f ca="1">IF(CS75=0,0,
IF(CS75&lt;1,0,
IF($N72-CS73&lt;&gt;$N72,-PMT(Insert_Finance!$C$17,$N72,OFFSET(CS75,,(CS73-$N72),1,1),0,0),
IF(CS73=0,0,CR78))))</f>
        <v>0</v>
      </c>
      <c r="CT78" s="315">
        <f ca="1">IF(CT75=0,0,
IF(CT75&lt;1,0,
IF($N72-CT73&lt;&gt;$N72,-PMT(Insert_Finance!$C$17,$N72,OFFSET(CT75,,(CT73-$N72),1,1),0,0),
IF(CT73=0,0,CS78))))</f>
        <v>0</v>
      </c>
      <c r="CU78" s="315">
        <f ca="1">IF(CU75=0,0,
IF(CU75&lt;1,0,
IF($N72-CU73&lt;&gt;$N72,-PMT(Insert_Finance!$C$17,$N72,OFFSET(CU75,,(CU73-$N72),1,1),0,0),
IF(CU73=0,0,CT78))))</f>
        <v>0</v>
      </c>
      <c r="CV78" s="315">
        <f ca="1">IF(CV75=0,0,
IF(CV75&lt;1,0,
IF($N72-CV73&lt;&gt;$N72,-PMT(Insert_Finance!$C$17,$N72,OFFSET(CV75,,(CV73-$N72),1,1),0,0),
IF(CV73=0,0,CU78))))</f>
        <v>0</v>
      </c>
      <c r="CW78" s="315">
        <f ca="1">IF(CW75=0,0,
IF(CW75&lt;1,0,
IF($N72-CW73&lt;&gt;$N72,-PMT(Insert_Finance!$C$17,$N72,OFFSET(CW75,,(CW73-$N72),1,1),0,0),
IF(CW73=0,0,CV78))))</f>
        <v>0</v>
      </c>
      <c r="CX78" s="315">
        <f ca="1">IF(CX75=0,0,
IF(CX75&lt;1,0,
IF($N72-CX73&lt;&gt;$N72,-PMT(Insert_Finance!$C$17,$N72,OFFSET(CX75,,(CX73-$N72),1,1),0,0),
IF(CX73=0,0,CW78))))</f>
        <v>0</v>
      </c>
      <c r="CY78" s="315">
        <f ca="1">IF(CY75=0,0,
IF(CY75&lt;1,0,
IF($N72-CY73&lt;&gt;$N72,-PMT(Insert_Finance!$C$17,$N72,OFFSET(CY75,,(CY73-$N72),1,1),0,0),
IF(CY73=0,0,CX78))))</f>
        <v>0</v>
      </c>
      <c r="CZ78" s="315">
        <f ca="1">IF(CZ75=0,0,
IF(CZ75&lt;1,0,
IF($N72-CZ73&lt;&gt;$N72,-PMT(Insert_Finance!$C$17,$N72,OFFSET(CZ75,,(CZ73-$N72),1,1),0,0),
IF(CZ73=0,0,CY78))))</f>
        <v>0</v>
      </c>
    </row>
    <row r="79" spans="1:104" ht="30" customHeight="1" collapsed="1" x14ac:dyDescent="0.3">
      <c r="A79" s="304"/>
      <c r="B79" s="674"/>
      <c r="C79" s="657"/>
      <c r="D79" s="658"/>
      <c r="E79" s="307" t="str">
        <f>_xlfn.IFNA(INDEX(Table_Def[[Asset category]:[Unit]],MATCH(Insert_Assets!B79,Table_Def[Asset category],0),2),"")</f>
        <v/>
      </c>
      <c r="F79" s="682"/>
      <c r="G79" s="340" t="s">
        <v>211</v>
      </c>
      <c r="H79" s="309">
        <f t="shared" si="129"/>
        <v>0</v>
      </c>
      <c r="I79" s="687"/>
      <c r="J79" s="688"/>
      <c r="K79" s="311">
        <f t="shared" si="198"/>
        <v>0</v>
      </c>
      <c r="L79" s="312">
        <f t="shared" si="153"/>
        <v>1</v>
      </c>
      <c r="M79" s="313">
        <f t="shared" si="7"/>
        <v>0</v>
      </c>
      <c r="N79" s="316">
        <f>_xlfn.IFNA(IF(INDEX(Table_Def[],MATCH(B79,Table_Def[Asset category],0),3)=0,20,INDEX(Table_Def[],MATCH(B79,Table_Def[Asset category],0),3)),0)</f>
        <v>0</v>
      </c>
      <c r="P79" s="178"/>
      <c r="Q79" s="178"/>
      <c r="R79" s="178"/>
      <c r="S79" s="178"/>
      <c r="T79" s="302">
        <f t="shared" si="13"/>
        <v>0</v>
      </c>
      <c r="U79" s="302">
        <f>SUMIF($CG$6:$CZ$6,T$17,$CG82:$CZ82)</f>
        <v>0</v>
      </c>
      <c r="V79" s="302">
        <f>SUMIF($CG$6:$CZ$6,T$17,$CG84:$CZ84)</f>
        <v>0</v>
      </c>
      <c r="W79" s="302">
        <f t="shared" si="14"/>
        <v>0</v>
      </c>
      <c r="X79" s="302">
        <f>SUMIF($CG$6:$CZ$6,W$17,$CG82:$CZ82)</f>
        <v>0</v>
      </c>
      <c r="Y79" s="302">
        <f>SUMIF($CG$6:$CZ$6,W$17,$CG84:$CZ84)</f>
        <v>0</v>
      </c>
      <c r="Z79" s="302">
        <f t="shared" si="15"/>
        <v>0</v>
      </c>
      <c r="AA79" s="302">
        <f>SUMIF($CG$6:$CZ$6,Z$17,$CG82:$CZ82)</f>
        <v>0</v>
      </c>
      <c r="AB79" s="302">
        <f>SUMIF($CG$6:$CZ$6,Z$17,$CG84:$CZ84)</f>
        <v>0</v>
      </c>
      <c r="AC79" s="302">
        <f t="shared" si="16"/>
        <v>0</v>
      </c>
      <c r="AD79" s="302">
        <f>SUMIF($CG$6:$CZ$6,AC$17,$CG82:$CZ82)</f>
        <v>0</v>
      </c>
      <c r="AE79" s="302">
        <f>SUMIF($CG$6:$CZ$6,AC$17,$CG84:$CZ84)</f>
        <v>0</v>
      </c>
      <c r="AF79" s="302">
        <f t="shared" si="17"/>
        <v>0</v>
      </c>
      <c r="AG79" s="302">
        <f>SUMIF($CG$6:$CZ$6,AF$17,$CG82:$CZ82)</f>
        <v>0</v>
      </c>
      <c r="AH79" s="302">
        <f>SUMIF($CG$6:$CZ$6,AF$17,$CG84:$CZ84)</f>
        <v>0</v>
      </c>
      <c r="AI79" s="302">
        <f t="shared" si="18"/>
        <v>0</v>
      </c>
      <c r="AJ79" s="302">
        <f>SUMIF($CG$6:$CZ$6,AI$17,$CG82:$CZ82)</f>
        <v>0</v>
      </c>
      <c r="AK79" s="302">
        <f>SUMIF($CG$6:$CZ$6,AI$17,$CG84:$CZ84)</f>
        <v>0</v>
      </c>
      <c r="AL79" s="302">
        <f t="shared" si="19"/>
        <v>0</v>
      </c>
      <c r="AM79" s="302">
        <f>SUMIF($CG$6:$CZ$6,AL$17,$CG82:$CZ82)</f>
        <v>0</v>
      </c>
      <c r="AN79" s="302">
        <f>SUMIF($CG$6:$CZ$6,AL$17,$CG84:$CZ84)</f>
        <v>0</v>
      </c>
      <c r="AO79" s="302">
        <f t="shared" si="20"/>
        <v>0</v>
      </c>
      <c r="AP79" s="302">
        <f>SUMIF($CG$6:$CZ$6,AO$17,$CG82:$CZ82)</f>
        <v>0</v>
      </c>
      <c r="AQ79" s="302">
        <f>SUMIF($CG$6:$CZ$6,AO$17,$CG84:$CZ84)</f>
        <v>0</v>
      </c>
      <c r="AR79" s="302">
        <f t="shared" si="21"/>
        <v>0</v>
      </c>
      <c r="AS79" s="302">
        <f>SUMIF($CG$6:$CZ$6,AR$17,$CG82:$CZ82)</f>
        <v>0</v>
      </c>
      <c r="AT79" s="302">
        <f>SUMIF($CG$6:$CZ$6,AR$17,$CG84:$CZ84)</f>
        <v>0</v>
      </c>
      <c r="AU79" s="302">
        <f t="shared" si="22"/>
        <v>0</v>
      </c>
      <c r="AV79" s="302">
        <f>SUMIF($CG$6:$CZ$6,AU$17,$CG82:$CZ82)</f>
        <v>0</v>
      </c>
      <c r="AW79" s="302">
        <f>SUMIF($CG$6:$CZ$6,AU$17,$CG84:$CZ84)</f>
        <v>0</v>
      </c>
      <c r="AX79" s="302">
        <f t="shared" si="23"/>
        <v>0</v>
      </c>
      <c r="AY79" s="302">
        <f>SUMIF($CG$6:$CZ$6,AX$17,$CG82:$CZ82)</f>
        <v>0</v>
      </c>
      <c r="AZ79" s="302">
        <f>SUMIF($CG$6:$CZ$6,AX$17,$CG84:$CZ84)</f>
        <v>0</v>
      </c>
      <c r="BA79" s="302">
        <f t="shared" si="24"/>
        <v>0</v>
      </c>
      <c r="BB79" s="302">
        <f>SUMIF($CG$6:$CZ$6,BA$17,$CG82:$CZ82)</f>
        <v>0</v>
      </c>
      <c r="BC79" s="302">
        <f>SUMIF($CG$6:$CZ$6,BA$17,$CG84:$CZ84)</f>
        <v>0</v>
      </c>
      <c r="BD79" s="302">
        <f t="shared" si="25"/>
        <v>0</v>
      </c>
      <c r="BE79" s="302">
        <f>SUMIF($CG$6:$CZ$6,BD$17,$CG82:$CZ82)</f>
        <v>0</v>
      </c>
      <c r="BF79" s="302">
        <f>SUMIF($CG$6:$CZ$6,BD$17,$CG84:$CZ84)</f>
        <v>0</v>
      </c>
      <c r="BG79" s="302">
        <f t="shared" si="26"/>
        <v>0</v>
      </c>
      <c r="BH79" s="302">
        <f>SUMIF($CG$6:$CZ$6,BG$17,$CG82:$CZ82)</f>
        <v>0</v>
      </c>
      <c r="BI79" s="302">
        <f>SUMIF($CG$6:$CZ$6,BG$17,$CG84:$CZ84)</f>
        <v>0</v>
      </c>
      <c r="BJ79" s="302">
        <f t="shared" si="27"/>
        <v>0</v>
      </c>
      <c r="BK79" s="302">
        <f>SUMIF($CG$6:$CZ$6,BJ$17,$CG82:$CZ82)</f>
        <v>0</v>
      </c>
      <c r="BL79" s="302">
        <f>SUMIF($CG$6:$CZ$6,BJ$17,$CG84:$CZ84)</f>
        <v>0</v>
      </c>
      <c r="BM79" s="302">
        <f t="shared" si="28"/>
        <v>0</v>
      </c>
      <c r="BN79" s="302">
        <f>SUMIF($CG$6:$CZ$6,BM$17,$CG82:$CZ82)</f>
        <v>0</v>
      </c>
      <c r="BO79" s="302">
        <f>SUMIF($CG$6:$CZ$6,BM$17,$CG84:$CZ84)</f>
        <v>0</v>
      </c>
      <c r="BP79" s="302">
        <f t="shared" si="29"/>
        <v>0</v>
      </c>
      <c r="BQ79" s="302">
        <f>SUMIF($CG$6:$CZ$6,BP$17,$CG82:$CZ82)</f>
        <v>0</v>
      </c>
      <c r="BR79" s="302">
        <f>SUMIF($CG$6:$CZ$6,BP$17,$CG84:$CZ84)</f>
        <v>0</v>
      </c>
      <c r="BS79" s="302">
        <f t="shared" si="30"/>
        <v>0</v>
      </c>
      <c r="BT79" s="302">
        <f>SUMIF($CG$6:$CZ$6,BS$17,$CG82:$CZ82)</f>
        <v>0</v>
      </c>
      <c r="BU79" s="302">
        <f>SUMIF($CG$6:$CZ$6,BS$17,$CG84:$CZ84)</f>
        <v>0</v>
      </c>
      <c r="BV79" s="302">
        <f t="shared" si="31"/>
        <v>0</v>
      </c>
      <c r="BW79" s="302">
        <f>SUMIF($CG$6:$CZ$6,BV$17,$CG82:$CZ82)</f>
        <v>0</v>
      </c>
      <c r="BX79" s="302">
        <f>SUMIF($CG$6:$CZ$6,BV$17,$CG84:$CZ84)</f>
        <v>0</v>
      </c>
      <c r="BY79" s="302">
        <f t="shared" si="32"/>
        <v>0</v>
      </c>
      <c r="BZ79" s="302">
        <f>SUMIF($CG$6:$CZ$6,BY$17,$CG82:$CZ82)</f>
        <v>0</v>
      </c>
      <c r="CA79" s="302">
        <f>SUMIF($CG$6:$CZ$6,BY$17,$CG84:$CZ84)</f>
        <v>0</v>
      </c>
      <c r="CB79" s="189"/>
      <c r="CC79" s="303"/>
      <c r="CD79" s="303"/>
      <c r="CF79" s="293"/>
      <c r="CG79" s="315"/>
    </row>
    <row r="80" spans="1:104" ht="15" hidden="1" customHeight="1" outlineLevel="1" x14ac:dyDescent="0.3">
      <c r="A80" s="304"/>
      <c r="B80" s="338"/>
      <c r="C80" s="305"/>
      <c r="D80" s="306"/>
      <c r="E80" s="307" t="str">
        <f>_xlfn.IFNA(INDEX(Table_Def[[Asset category]:[Unit]],MATCH(Insert_Assets!B80,Table_Def[Asset category],0),2),"")</f>
        <v/>
      </c>
      <c r="F80" s="339"/>
      <c r="G80" s="340" t="s">
        <v>211</v>
      </c>
      <c r="H80" s="309">
        <f t="shared" si="129"/>
        <v>0</v>
      </c>
      <c r="I80" s="341"/>
      <c r="J80" s="342"/>
      <c r="K80" s="311">
        <f t="shared" si="198"/>
        <v>0</v>
      </c>
      <c r="L80" s="312">
        <f t="shared" si="153"/>
        <v>1</v>
      </c>
      <c r="M80" s="313">
        <f t="shared" si="7"/>
        <v>0</v>
      </c>
      <c r="N80" s="316">
        <f>_xlfn.IFNA(IF(INDEX(Table_Def[],MATCH(B80,Table_Def[Asset category],0),3)=0,20,INDEX(Table_Def[],MATCH(B80,Table_Def[Asset category],0),3)),0)</f>
        <v>0</v>
      </c>
      <c r="P80" s="178"/>
      <c r="Q80" s="178"/>
      <c r="R80" s="178"/>
      <c r="S80" s="178"/>
      <c r="T80" s="302"/>
      <c r="U80" s="302"/>
      <c r="V80" s="302"/>
      <c r="W80" s="302"/>
      <c r="X80" s="302"/>
      <c r="Y80" s="302"/>
      <c r="Z80" s="302"/>
      <c r="AA80" s="302"/>
      <c r="AB80" s="302"/>
      <c r="AC80" s="302"/>
      <c r="AD80" s="302"/>
      <c r="AE80" s="302"/>
      <c r="AF80" s="302"/>
      <c r="AG80" s="302"/>
      <c r="AH80" s="302"/>
      <c r="AI80" s="302"/>
      <c r="AJ80" s="302"/>
      <c r="AK80" s="302"/>
      <c r="AL80" s="302"/>
      <c r="AM80" s="302"/>
      <c r="AN80" s="302"/>
      <c r="AO80" s="302"/>
      <c r="AP80" s="302"/>
      <c r="AQ80" s="302"/>
      <c r="AR80" s="302"/>
      <c r="AS80" s="302"/>
      <c r="AT80" s="302"/>
      <c r="AU80" s="302"/>
      <c r="AV80" s="302"/>
      <c r="AW80" s="302"/>
      <c r="AX80" s="302"/>
      <c r="AY80" s="302"/>
      <c r="AZ80" s="302"/>
      <c r="BA80" s="302"/>
      <c r="BB80" s="302"/>
      <c r="BC80" s="302"/>
      <c r="BD80" s="302"/>
      <c r="BE80" s="302"/>
      <c r="BF80" s="302"/>
      <c r="BG80" s="302"/>
      <c r="BH80" s="302"/>
      <c r="BI80" s="302"/>
      <c r="BJ80" s="302"/>
      <c r="BK80" s="302"/>
      <c r="BL80" s="302"/>
      <c r="BM80" s="302"/>
      <c r="BN80" s="302"/>
      <c r="BO80" s="302"/>
      <c r="BP80" s="302"/>
      <c r="BQ80" s="302"/>
      <c r="BR80" s="302"/>
      <c r="BS80" s="302"/>
      <c r="BT80" s="302"/>
      <c r="BU80" s="302"/>
      <c r="BV80" s="302"/>
      <c r="BW80" s="302"/>
      <c r="BX80" s="302"/>
      <c r="BY80" s="302"/>
      <c r="BZ80" s="302"/>
      <c r="CA80" s="302"/>
      <c r="CB80" s="189"/>
      <c r="CC80" s="303"/>
      <c r="CD80" s="303"/>
      <c r="CE80" s="53" t="s">
        <v>49</v>
      </c>
      <c r="CF80" s="293"/>
      <c r="CG80" s="314">
        <f>IF($I79=CG$6,$N79,
IF(CF79&gt;0,CF79-1,0))</f>
        <v>0</v>
      </c>
      <c r="CH80" s="314">
        <f ca="1">IF(OR($I79=CH$6,CG81=$N79),$N79,
IF(CG80&gt;0,CG80-1,0))</f>
        <v>0</v>
      </c>
      <c r="CI80" s="314">
        <f t="shared" ref="CI80" ca="1" si="202">IF(OR($I79=CI$6,CH81=$N79),$N79,
IF(CH80&gt;0,CH80-1,0))</f>
        <v>0</v>
      </c>
      <c r="CJ80" s="314">
        <f t="shared" ref="CJ80" ca="1" si="203">IF(OR($I79=CJ$6,CI81=$N79),$N79,
IF(CI80&gt;0,CI80-1,0))</f>
        <v>0</v>
      </c>
      <c r="CK80" s="314">
        <f t="shared" ref="CK80" ca="1" si="204">IF(OR($I79=CK$6,CJ81=$N79),$N79,
IF(CJ80&gt;0,CJ80-1,0))</f>
        <v>0</v>
      </c>
      <c r="CL80" s="314">
        <f t="shared" ref="CL80" ca="1" si="205">IF(OR($I79=CL$6,CK81=$N79),$N79,
IF(CK80&gt;0,CK80-1,0))</f>
        <v>0</v>
      </c>
      <c r="CM80" s="314">
        <f t="shared" ref="CM80" ca="1" si="206">IF(OR($I79=CM$6,CL81=$N79),$N79,
IF(CL80&gt;0,CL80-1,0))</f>
        <v>0</v>
      </c>
      <c r="CN80" s="314">
        <f t="shared" ref="CN80" ca="1" si="207">IF(OR($I79=CN$6,CM81=$N79),$N79,
IF(CM80&gt;0,CM80-1,0))</f>
        <v>0</v>
      </c>
      <c r="CO80" s="314">
        <f t="shared" ref="CO80" ca="1" si="208">IF(OR($I79=CO$6,CN81=$N79),$N79,
IF(CN80&gt;0,CN80-1,0))</f>
        <v>0</v>
      </c>
      <c r="CP80" s="314">
        <f t="shared" ref="CP80" ca="1" si="209">IF(OR($I79=CP$6,CO81=$N79),$N79,
IF(CO80&gt;0,CO80-1,0))</f>
        <v>0</v>
      </c>
      <c r="CQ80" s="314">
        <f t="shared" ref="CQ80" ca="1" si="210">IF(OR($I79=CQ$6,CP81=$N79),$N79,
IF(CP80&gt;0,CP80-1,0))</f>
        <v>0</v>
      </c>
      <c r="CR80" s="314">
        <f t="shared" ref="CR80" ca="1" si="211">IF(OR($I79=CR$6,CQ81=$N79),$N79,
IF(CQ80&gt;0,CQ80-1,0))</f>
        <v>0</v>
      </c>
      <c r="CS80" s="314">
        <f t="shared" ref="CS80" ca="1" si="212">IF(OR($I79=CS$6,CR81=$N79),$N79,
IF(CR80&gt;0,CR80-1,0))</f>
        <v>0</v>
      </c>
      <c r="CT80" s="314">
        <f t="shared" ref="CT80" ca="1" si="213">IF(OR($I79=CT$6,CS81=$N79),$N79,
IF(CS80&gt;0,CS80-1,0))</f>
        <v>0</v>
      </c>
      <c r="CU80" s="314">
        <f t="shared" ref="CU80" ca="1" si="214">IF(OR($I79=CU$6,CT81=$N79),$N79,
IF(CT80&gt;0,CT80-1,0))</f>
        <v>0</v>
      </c>
      <c r="CV80" s="314">
        <f t="shared" ref="CV80" ca="1" si="215">IF(OR($I79=CV$6,CU81=$N79),$N79,
IF(CU80&gt;0,CU80-1,0))</f>
        <v>0</v>
      </c>
      <c r="CW80" s="314">
        <f t="shared" ref="CW80" ca="1" si="216">IF(OR($I79=CW$6,CV81=$N79),$N79,
IF(CV80&gt;0,CV80-1,0))</f>
        <v>0</v>
      </c>
      <c r="CX80" s="314">
        <f t="shared" ref="CX80" ca="1" si="217">IF(OR($I79=CX$6,CW81=$N79),$N79,
IF(CW80&gt;0,CW80-1,0))</f>
        <v>0</v>
      </c>
      <c r="CY80" s="314">
        <f t="shared" ref="CY80" ca="1" si="218">IF(OR($I79=CY$6,CX81=$N79),$N79,
IF(CX80&gt;0,CX80-1,0))</f>
        <v>0</v>
      </c>
      <c r="CZ80" s="314">
        <f t="shared" ref="CZ80" ca="1" si="219">IF(OR($I79=CZ$6,CY81=$N79),$N79,
IF(CY80&gt;0,CY80-1,0))</f>
        <v>0</v>
      </c>
    </row>
    <row r="81" spans="1:104" ht="15" hidden="1" customHeight="1" outlineLevel="1" x14ac:dyDescent="0.3">
      <c r="A81" s="304"/>
      <c r="B81" s="338"/>
      <c r="C81" s="305"/>
      <c r="D81" s="306"/>
      <c r="E81" s="307" t="str">
        <f>_xlfn.IFNA(INDEX(Table_Def[[Asset category]:[Unit]],MATCH(Insert_Assets!B81,Table_Def[Asset category],0),2),"")</f>
        <v/>
      </c>
      <c r="F81" s="339"/>
      <c r="G81" s="340" t="s">
        <v>211</v>
      </c>
      <c r="H81" s="309">
        <f t="shared" si="129"/>
        <v>0</v>
      </c>
      <c r="I81" s="341"/>
      <c r="J81" s="342"/>
      <c r="K81" s="311"/>
      <c r="L81" s="312">
        <f t="shared" si="153"/>
        <v>1</v>
      </c>
      <c r="M81" s="313">
        <f t="shared" si="7"/>
        <v>0</v>
      </c>
      <c r="N81" s="316">
        <f>_xlfn.IFNA(IF(INDEX(Table_Def[],MATCH(B81,Table_Def[Asset category],0),3)=0,20,INDEX(Table_Def[],MATCH(B81,Table_Def[Asset category],0),3)),0)</f>
        <v>0</v>
      </c>
      <c r="P81" s="178"/>
      <c r="Q81" s="178"/>
      <c r="R81" s="178"/>
      <c r="S81" s="178"/>
      <c r="T81" s="302"/>
      <c r="U81" s="302"/>
      <c r="V81" s="302"/>
      <c r="W81" s="302"/>
      <c r="X81" s="302"/>
      <c r="Y81" s="302"/>
      <c r="Z81" s="302"/>
      <c r="AA81" s="302"/>
      <c r="AB81" s="302"/>
      <c r="AC81" s="302"/>
      <c r="AD81" s="302"/>
      <c r="AE81" s="302"/>
      <c r="AF81" s="302"/>
      <c r="AG81" s="302"/>
      <c r="AH81" s="302"/>
      <c r="AI81" s="302"/>
      <c r="AJ81" s="302"/>
      <c r="AK81" s="302"/>
      <c r="AL81" s="302"/>
      <c r="AM81" s="302"/>
      <c r="AN81" s="302"/>
      <c r="AO81" s="302"/>
      <c r="AP81" s="302"/>
      <c r="AQ81" s="302"/>
      <c r="AR81" s="302"/>
      <c r="AS81" s="302"/>
      <c r="AT81" s="302"/>
      <c r="AU81" s="302"/>
      <c r="AV81" s="302"/>
      <c r="AW81" s="302"/>
      <c r="AX81" s="302"/>
      <c r="AY81" s="302"/>
      <c r="AZ81" s="302"/>
      <c r="BA81" s="302"/>
      <c r="BB81" s="302"/>
      <c r="BC81" s="302"/>
      <c r="BD81" s="302"/>
      <c r="BE81" s="302"/>
      <c r="BF81" s="302"/>
      <c r="BG81" s="302"/>
      <c r="BH81" s="302"/>
      <c r="BI81" s="302"/>
      <c r="BJ81" s="302"/>
      <c r="BK81" s="302"/>
      <c r="BL81" s="302"/>
      <c r="BM81" s="302"/>
      <c r="BN81" s="302"/>
      <c r="BO81" s="302"/>
      <c r="BP81" s="302"/>
      <c r="BQ81" s="302"/>
      <c r="BR81" s="302"/>
      <c r="BS81" s="302"/>
      <c r="BT81" s="302"/>
      <c r="BU81" s="302"/>
      <c r="BV81" s="302"/>
      <c r="BW81" s="302"/>
      <c r="BX81" s="302"/>
      <c r="BY81" s="302"/>
      <c r="BZ81" s="302"/>
      <c r="CA81" s="302"/>
      <c r="CB81" s="189"/>
      <c r="CC81" s="303"/>
      <c r="CD81" s="303"/>
      <c r="CE81" s="53" t="s">
        <v>116</v>
      </c>
      <c r="CF81" s="293"/>
      <c r="CG81" s="314">
        <f t="shared" ref="CG81" ca="1" si="220">IF(AND(CG80=$N79,CG80&gt;0),1,IF(CG80=0,0,OFFSET(CG80,,(CG80-$N79),1,1)-CG80+1))</f>
        <v>0</v>
      </c>
      <c r="CH81" s="314">
        <f ca="1">IF(AND(CH80=$N79,CH80&gt;0),1,IF(CH80=0,0,OFFSET(CH80,,(CH80-$N79),1,1)-CH80+1))</f>
        <v>0</v>
      </c>
      <c r="CI81" s="314">
        <f t="shared" ref="CI81:CZ81" ca="1" si="221">IF(AND(CI80=$N79,CI80&gt;0),1,IF(CI80=0,0,OFFSET(CI80,,(CI80-$N79),1,1)-CI80+1))</f>
        <v>0</v>
      </c>
      <c r="CJ81" s="314">
        <f t="shared" ca="1" si="221"/>
        <v>0</v>
      </c>
      <c r="CK81" s="314">
        <f t="shared" ca="1" si="221"/>
        <v>0</v>
      </c>
      <c r="CL81" s="314">
        <f t="shared" ca="1" si="221"/>
        <v>0</v>
      </c>
      <c r="CM81" s="314">
        <f t="shared" ca="1" si="221"/>
        <v>0</v>
      </c>
      <c r="CN81" s="314">
        <f t="shared" ca="1" si="221"/>
        <v>0</v>
      </c>
      <c r="CO81" s="314">
        <f t="shared" ca="1" si="221"/>
        <v>0</v>
      </c>
      <c r="CP81" s="314">
        <f t="shared" ca="1" si="221"/>
        <v>0</v>
      </c>
      <c r="CQ81" s="314">
        <f t="shared" ca="1" si="221"/>
        <v>0</v>
      </c>
      <c r="CR81" s="314">
        <f t="shared" ca="1" si="221"/>
        <v>0</v>
      </c>
      <c r="CS81" s="314">
        <f t="shared" ca="1" si="221"/>
        <v>0</v>
      </c>
      <c r="CT81" s="314">
        <f t="shared" ca="1" si="221"/>
        <v>0</v>
      </c>
      <c r="CU81" s="314">
        <f t="shared" ca="1" si="221"/>
        <v>0</v>
      </c>
      <c r="CV81" s="314">
        <f t="shared" ca="1" si="221"/>
        <v>0</v>
      </c>
      <c r="CW81" s="314">
        <f t="shared" ca="1" si="221"/>
        <v>0</v>
      </c>
      <c r="CX81" s="314">
        <f t="shared" ca="1" si="221"/>
        <v>0</v>
      </c>
      <c r="CY81" s="314">
        <f t="shared" ca="1" si="221"/>
        <v>0</v>
      </c>
      <c r="CZ81" s="314">
        <f t="shared" ca="1" si="221"/>
        <v>0</v>
      </c>
    </row>
    <row r="82" spans="1:104" ht="15" hidden="1" customHeight="1" outlineLevel="1" x14ac:dyDescent="0.3">
      <c r="A82" s="304"/>
      <c r="B82" s="338"/>
      <c r="C82" s="305"/>
      <c r="D82" s="306"/>
      <c r="E82" s="307" t="str">
        <f>_xlfn.IFNA(INDEX(Table_Def[[Asset category]:[Unit]],MATCH(Insert_Assets!B82,Table_Def[Asset category],0),2),"")</f>
        <v/>
      </c>
      <c r="F82" s="339"/>
      <c r="G82" s="340" t="s">
        <v>211</v>
      </c>
      <c r="H82" s="309">
        <f t="shared" si="129"/>
        <v>0</v>
      </c>
      <c r="I82" s="341"/>
      <c r="J82" s="342"/>
      <c r="K82" s="311">
        <f t="shared" ref="K82:K87" si="222">SUMIF($J$22:$J$384,J82,$H$22:$H$384)</f>
        <v>0</v>
      </c>
      <c r="L82" s="312">
        <f t="shared" si="153"/>
        <v>1</v>
      </c>
      <c r="M82" s="313">
        <f t="shared" si="7"/>
        <v>0</v>
      </c>
      <c r="N82" s="316">
        <f>_xlfn.IFNA(IF(INDEX(Table_Def[],MATCH(B82,Table_Def[Asset category],0),3)=0,20,INDEX(Table_Def[],MATCH(B82,Table_Def[Asset category],0),3)),0)</f>
        <v>0</v>
      </c>
      <c r="P82" s="178"/>
      <c r="Q82" s="178"/>
      <c r="R82" s="178"/>
      <c r="S82" s="178"/>
      <c r="T82" s="302"/>
      <c r="U82" s="302"/>
      <c r="V82" s="302"/>
      <c r="W82" s="302"/>
      <c r="X82" s="302"/>
      <c r="Y82" s="302"/>
      <c r="Z82" s="302"/>
      <c r="AA82" s="302"/>
      <c r="AB82" s="302"/>
      <c r="AC82" s="302"/>
      <c r="AD82" s="302"/>
      <c r="AE82" s="302"/>
      <c r="AF82" s="302"/>
      <c r="AG82" s="302"/>
      <c r="AH82" s="302"/>
      <c r="AI82" s="302"/>
      <c r="AJ82" s="302"/>
      <c r="AK82" s="302"/>
      <c r="AL82" s="302"/>
      <c r="AM82" s="302"/>
      <c r="AN82" s="302"/>
      <c r="AO82" s="302"/>
      <c r="AP82" s="302"/>
      <c r="AQ82" s="302"/>
      <c r="AR82" s="302"/>
      <c r="AS82" s="302"/>
      <c r="AT82" s="302"/>
      <c r="AU82" s="302"/>
      <c r="AV82" s="302"/>
      <c r="AW82" s="302"/>
      <c r="AX82" s="302"/>
      <c r="AY82" s="302"/>
      <c r="AZ82" s="302"/>
      <c r="BA82" s="302"/>
      <c r="BB82" s="302"/>
      <c r="BC82" s="302"/>
      <c r="BD82" s="302"/>
      <c r="BE82" s="302"/>
      <c r="BF82" s="302"/>
      <c r="BG82" s="302"/>
      <c r="BH82" s="302"/>
      <c r="BI82" s="302"/>
      <c r="BJ82" s="302"/>
      <c r="BK82" s="302"/>
      <c r="BL82" s="302"/>
      <c r="BM82" s="302"/>
      <c r="BN82" s="302"/>
      <c r="BO82" s="302"/>
      <c r="BP82" s="302"/>
      <c r="BQ82" s="302"/>
      <c r="BR82" s="302"/>
      <c r="BS82" s="302"/>
      <c r="BT82" s="302"/>
      <c r="BU82" s="302"/>
      <c r="BV82" s="302"/>
      <c r="BW82" s="302"/>
      <c r="BX82" s="302"/>
      <c r="BY82" s="302"/>
      <c r="BZ82" s="302"/>
      <c r="CA82" s="302"/>
      <c r="CB82" s="189"/>
      <c r="CC82" s="303"/>
      <c r="CD82" s="303"/>
      <c r="CE82" s="53" t="s">
        <v>3</v>
      </c>
      <c r="CG82" s="315">
        <f t="shared" ref="CG82:CK82" si="223">IF($I79=CG$6,$H79*$L79,IF(CG80=$N79,$H79,
IF(CF82&gt;0,+CF82-CF83,0)))</f>
        <v>0</v>
      </c>
      <c r="CH82" s="315">
        <f t="shared" ca="1" si="223"/>
        <v>0</v>
      </c>
      <c r="CI82" s="315">
        <f t="shared" ca="1" si="223"/>
        <v>0</v>
      </c>
      <c r="CJ82" s="315">
        <f t="shared" ca="1" si="223"/>
        <v>0</v>
      </c>
      <c r="CK82" s="315">
        <f t="shared" ca="1" si="223"/>
        <v>0</v>
      </c>
      <c r="CL82" s="315">
        <f ca="1">IF($I79=CL$6,$H79*$L79,IF(CL80=$N79,$H79,
IF(CK82&gt;0,+CK82-CK83,0)))</f>
        <v>0</v>
      </c>
      <c r="CM82" s="315">
        <f t="shared" ref="CM82:CZ82" ca="1" si="224">IF($I79=CM$6,$H79*$L79,IF(CM80=$N79,$H79,
IF(CL82&gt;0,+CL82-CL83,0)))</f>
        <v>0</v>
      </c>
      <c r="CN82" s="315">
        <f t="shared" ca="1" si="224"/>
        <v>0</v>
      </c>
      <c r="CO82" s="315">
        <f t="shared" ca="1" si="224"/>
        <v>0</v>
      </c>
      <c r="CP82" s="315">
        <f t="shared" ca="1" si="224"/>
        <v>0</v>
      </c>
      <c r="CQ82" s="315">
        <f t="shared" ca="1" si="224"/>
        <v>0</v>
      </c>
      <c r="CR82" s="315">
        <f t="shared" ca="1" si="224"/>
        <v>0</v>
      </c>
      <c r="CS82" s="315">
        <f t="shared" ca="1" si="224"/>
        <v>0</v>
      </c>
      <c r="CT82" s="315">
        <f t="shared" ca="1" si="224"/>
        <v>0</v>
      </c>
      <c r="CU82" s="315">
        <f t="shared" ca="1" si="224"/>
        <v>0</v>
      </c>
      <c r="CV82" s="315">
        <f t="shared" ca="1" si="224"/>
        <v>0</v>
      </c>
      <c r="CW82" s="315">
        <f t="shared" ca="1" si="224"/>
        <v>0</v>
      </c>
      <c r="CX82" s="315">
        <f t="shared" ca="1" si="224"/>
        <v>0</v>
      </c>
      <c r="CY82" s="315">
        <f t="shared" ca="1" si="224"/>
        <v>0</v>
      </c>
      <c r="CZ82" s="315">
        <f t="shared" ca="1" si="224"/>
        <v>0</v>
      </c>
    </row>
    <row r="83" spans="1:104" ht="15" hidden="1" customHeight="1" outlineLevel="1" x14ac:dyDescent="0.3">
      <c r="A83" s="304"/>
      <c r="B83" s="338"/>
      <c r="C83" s="305"/>
      <c r="D83" s="306"/>
      <c r="E83" s="307" t="str">
        <f>_xlfn.IFNA(INDEX(Table_Def[[Asset category]:[Unit]],MATCH(Insert_Assets!B83,Table_Def[Asset category],0),2),"")</f>
        <v/>
      </c>
      <c r="F83" s="339"/>
      <c r="G83" s="340" t="s">
        <v>211</v>
      </c>
      <c r="H83" s="309">
        <f t="shared" si="129"/>
        <v>0</v>
      </c>
      <c r="I83" s="341"/>
      <c r="J83" s="342"/>
      <c r="K83" s="311">
        <f t="shared" si="222"/>
        <v>0</v>
      </c>
      <c r="L83" s="312">
        <f t="shared" si="153"/>
        <v>1</v>
      </c>
      <c r="M83" s="313">
        <f t="shared" si="7"/>
        <v>0</v>
      </c>
      <c r="N83" s="316">
        <f>_xlfn.IFNA(IF(INDEX(Table_Def[],MATCH(B83,Table_Def[Asset category],0),3)=0,20,INDEX(Table_Def[],MATCH(B83,Table_Def[Asset category],0),3)),0)</f>
        <v>0</v>
      </c>
      <c r="P83" s="178"/>
      <c r="Q83" s="178"/>
      <c r="R83" s="178"/>
      <c r="S83" s="178"/>
      <c r="T83" s="302"/>
      <c r="U83" s="302"/>
      <c r="V83" s="302"/>
      <c r="W83" s="302"/>
      <c r="X83" s="302"/>
      <c r="Y83" s="302"/>
      <c r="Z83" s="302"/>
      <c r="AA83" s="302"/>
      <c r="AB83" s="302"/>
      <c r="AC83" s="302"/>
      <c r="AD83" s="302"/>
      <c r="AE83" s="302"/>
      <c r="AF83" s="302"/>
      <c r="AG83" s="302"/>
      <c r="AH83" s="302"/>
      <c r="AI83" s="302"/>
      <c r="AJ83" s="302"/>
      <c r="AK83" s="302"/>
      <c r="AL83" s="302"/>
      <c r="AM83" s="302"/>
      <c r="AN83" s="302"/>
      <c r="AO83" s="302"/>
      <c r="AP83" s="302"/>
      <c r="AQ83" s="302"/>
      <c r="AR83" s="302"/>
      <c r="AS83" s="302"/>
      <c r="AT83" s="302"/>
      <c r="AU83" s="302"/>
      <c r="AV83" s="302"/>
      <c r="AW83" s="302"/>
      <c r="AX83" s="302"/>
      <c r="AY83" s="302"/>
      <c r="AZ83" s="302"/>
      <c r="BA83" s="302"/>
      <c r="BB83" s="302"/>
      <c r="BC83" s="302"/>
      <c r="BD83" s="302"/>
      <c r="BE83" s="302"/>
      <c r="BF83" s="302"/>
      <c r="BG83" s="302"/>
      <c r="BH83" s="302"/>
      <c r="BI83" s="302"/>
      <c r="BJ83" s="302"/>
      <c r="BK83" s="302"/>
      <c r="BL83" s="302"/>
      <c r="BM83" s="302"/>
      <c r="BN83" s="302"/>
      <c r="BO83" s="302"/>
      <c r="BP83" s="302"/>
      <c r="BQ83" s="302"/>
      <c r="BR83" s="302"/>
      <c r="BS83" s="302"/>
      <c r="BT83" s="302"/>
      <c r="BU83" s="302"/>
      <c r="BV83" s="302"/>
      <c r="BW83" s="302"/>
      <c r="BX83" s="302"/>
      <c r="BY83" s="302"/>
      <c r="BZ83" s="302"/>
      <c r="CA83" s="302"/>
      <c r="CB83" s="189"/>
      <c r="CC83" s="303"/>
      <c r="CD83" s="303"/>
      <c r="CE83" s="53" t="s">
        <v>38</v>
      </c>
      <c r="CF83" s="315"/>
      <c r="CG83" s="315">
        <f>IF(CG84&lt;1,0,CG85-CG84)</f>
        <v>0</v>
      </c>
      <c r="CH83" s="315">
        <f t="shared" ref="CH83:CZ83" ca="1" si="225">IF(CH84&lt;1,0,CH85-CH84)</f>
        <v>0</v>
      </c>
      <c r="CI83" s="315">
        <f t="shared" ca="1" si="225"/>
        <v>0</v>
      </c>
      <c r="CJ83" s="315">
        <f t="shared" ca="1" si="225"/>
        <v>0</v>
      </c>
      <c r="CK83" s="315">
        <f t="shared" ca="1" si="225"/>
        <v>0</v>
      </c>
      <c r="CL83" s="315">
        <f t="shared" ca="1" si="225"/>
        <v>0</v>
      </c>
      <c r="CM83" s="315">
        <f t="shared" ca="1" si="225"/>
        <v>0</v>
      </c>
      <c r="CN83" s="315">
        <f t="shared" ca="1" si="225"/>
        <v>0</v>
      </c>
      <c r="CO83" s="315">
        <f t="shared" ca="1" si="225"/>
        <v>0</v>
      </c>
      <c r="CP83" s="315">
        <f t="shared" ca="1" si="225"/>
        <v>0</v>
      </c>
      <c r="CQ83" s="315">
        <f t="shared" ca="1" si="225"/>
        <v>0</v>
      </c>
      <c r="CR83" s="315">
        <f t="shared" ca="1" si="225"/>
        <v>0</v>
      </c>
      <c r="CS83" s="315">
        <f t="shared" ca="1" si="225"/>
        <v>0</v>
      </c>
      <c r="CT83" s="315">
        <f t="shared" ca="1" si="225"/>
        <v>0</v>
      </c>
      <c r="CU83" s="315">
        <f t="shared" ca="1" si="225"/>
        <v>0</v>
      </c>
      <c r="CV83" s="315">
        <f t="shared" ca="1" si="225"/>
        <v>0</v>
      </c>
      <c r="CW83" s="315">
        <f t="shared" ca="1" si="225"/>
        <v>0</v>
      </c>
      <c r="CX83" s="315">
        <f t="shared" ca="1" si="225"/>
        <v>0</v>
      </c>
      <c r="CY83" s="315">
        <f t="shared" ca="1" si="225"/>
        <v>0</v>
      </c>
      <c r="CZ83" s="315">
        <f t="shared" ca="1" si="225"/>
        <v>0</v>
      </c>
    </row>
    <row r="84" spans="1:104" ht="15" hidden="1" customHeight="1" outlineLevel="1" x14ac:dyDescent="0.3">
      <c r="A84" s="304"/>
      <c r="B84" s="338"/>
      <c r="C84" s="305"/>
      <c r="D84" s="306"/>
      <c r="E84" s="307" t="str">
        <f>_xlfn.IFNA(INDEX(Table_Def[[Asset category]:[Unit]],MATCH(Insert_Assets!B84,Table_Def[Asset category],0),2),"")</f>
        <v/>
      </c>
      <c r="F84" s="339"/>
      <c r="G84" s="340" t="s">
        <v>211</v>
      </c>
      <c r="H84" s="309">
        <f t="shared" si="129"/>
        <v>0</v>
      </c>
      <c r="I84" s="341"/>
      <c r="J84" s="342"/>
      <c r="K84" s="311">
        <f t="shared" si="222"/>
        <v>0</v>
      </c>
      <c r="L84" s="312">
        <f t="shared" si="153"/>
        <v>1</v>
      </c>
      <c r="M84" s="313">
        <f t="shared" si="7"/>
        <v>0</v>
      </c>
      <c r="N84" s="316">
        <f>_xlfn.IFNA(IF(INDEX(Table_Def[],MATCH(B84,Table_Def[Asset category],0),3)=0,20,INDEX(Table_Def[],MATCH(B84,Table_Def[Asset category],0),3)),0)</f>
        <v>0</v>
      </c>
      <c r="P84" s="178"/>
      <c r="Q84" s="178"/>
      <c r="R84" s="178"/>
      <c r="S84" s="178"/>
      <c r="T84" s="302"/>
      <c r="U84" s="302"/>
      <c r="V84" s="302"/>
      <c r="W84" s="302"/>
      <c r="X84" s="302"/>
      <c r="Y84" s="302"/>
      <c r="Z84" s="302"/>
      <c r="AA84" s="302"/>
      <c r="AB84" s="302"/>
      <c r="AC84" s="302"/>
      <c r="AD84" s="302"/>
      <c r="AE84" s="302"/>
      <c r="AF84" s="302"/>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c r="BC84" s="302"/>
      <c r="BD84" s="302"/>
      <c r="BE84" s="302"/>
      <c r="BF84" s="302"/>
      <c r="BG84" s="302"/>
      <c r="BH84" s="302"/>
      <c r="BI84" s="302"/>
      <c r="BJ84" s="302"/>
      <c r="BK84" s="302"/>
      <c r="BL84" s="302"/>
      <c r="BM84" s="302"/>
      <c r="BN84" s="302"/>
      <c r="BO84" s="302"/>
      <c r="BP84" s="302"/>
      <c r="BQ84" s="302"/>
      <c r="BR84" s="302"/>
      <c r="BS84" s="302"/>
      <c r="BT84" s="302"/>
      <c r="BU84" s="302"/>
      <c r="BV84" s="302"/>
      <c r="BW84" s="302"/>
      <c r="BX84" s="302"/>
      <c r="BY84" s="302"/>
      <c r="BZ84" s="302"/>
      <c r="CA84" s="302"/>
      <c r="CB84" s="189"/>
      <c r="CC84" s="303"/>
      <c r="CD84" s="303"/>
      <c r="CE84" s="53" t="s">
        <v>47</v>
      </c>
      <c r="CG84" s="315">
        <f>CG82*Insert_Finance!$C$17</f>
        <v>0</v>
      </c>
      <c r="CH84" s="315">
        <f ca="1">CH82*Insert_Finance!$C$17</f>
        <v>0</v>
      </c>
      <c r="CI84" s="315">
        <f ca="1">CI82*Insert_Finance!$C$17</f>
        <v>0</v>
      </c>
      <c r="CJ84" s="315">
        <f ca="1">CJ82*Insert_Finance!$C$17</f>
        <v>0</v>
      </c>
      <c r="CK84" s="315">
        <f ca="1">CK82*Insert_Finance!$C$17</f>
        <v>0</v>
      </c>
      <c r="CL84" s="315">
        <f ca="1">CL82*Insert_Finance!$C$17</f>
        <v>0</v>
      </c>
      <c r="CM84" s="315">
        <f ca="1">CM82*Insert_Finance!$C$17</f>
        <v>0</v>
      </c>
      <c r="CN84" s="315">
        <f ca="1">CN82*Insert_Finance!$C$17</f>
        <v>0</v>
      </c>
      <c r="CO84" s="315">
        <f ca="1">CO82*Insert_Finance!$C$17</f>
        <v>0</v>
      </c>
      <c r="CP84" s="315">
        <f ca="1">CP82*Insert_Finance!$C$17</f>
        <v>0</v>
      </c>
      <c r="CQ84" s="315">
        <f ca="1">CQ82*Insert_Finance!$C$17</f>
        <v>0</v>
      </c>
      <c r="CR84" s="315">
        <f ca="1">CR82*Insert_Finance!$C$17</f>
        <v>0</v>
      </c>
      <c r="CS84" s="315">
        <f ca="1">CS82*Insert_Finance!$C$17</f>
        <v>0</v>
      </c>
      <c r="CT84" s="315">
        <f ca="1">CT82*Insert_Finance!$C$17</f>
        <v>0</v>
      </c>
      <c r="CU84" s="315">
        <f ca="1">CU82*Insert_Finance!$C$17</f>
        <v>0</v>
      </c>
      <c r="CV84" s="315">
        <f ca="1">CV82*Insert_Finance!$C$17</f>
        <v>0</v>
      </c>
      <c r="CW84" s="315">
        <f ca="1">CW82*Insert_Finance!$C$17</f>
        <v>0</v>
      </c>
      <c r="CX84" s="315">
        <f ca="1">CX82*Insert_Finance!$C$17</f>
        <v>0</v>
      </c>
      <c r="CY84" s="315">
        <f ca="1">CY82*Insert_Finance!$C$17</f>
        <v>0</v>
      </c>
      <c r="CZ84" s="315">
        <f ca="1">CZ82*Insert_Finance!$C$17</f>
        <v>0</v>
      </c>
    </row>
    <row r="85" spans="1:104" ht="15" hidden="1" customHeight="1" outlineLevel="1" x14ac:dyDescent="0.3">
      <c r="A85" s="304"/>
      <c r="B85" s="338"/>
      <c r="C85" s="305"/>
      <c r="D85" s="306"/>
      <c r="E85" s="307" t="str">
        <f>_xlfn.IFNA(INDEX(Table_Def[[Asset category]:[Unit]],MATCH(Insert_Assets!B85,Table_Def[Asset category],0),2),"")</f>
        <v/>
      </c>
      <c r="F85" s="339"/>
      <c r="G85" s="340" t="s">
        <v>211</v>
      </c>
      <c r="H85" s="309">
        <f t="shared" si="129"/>
        <v>0</v>
      </c>
      <c r="I85" s="341"/>
      <c r="J85" s="342"/>
      <c r="K85" s="311">
        <f t="shared" si="222"/>
        <v>0</v>
      </c>
      <c r="L85" s="312">
        <f t="shared" si="153"/>
        <v>1</v>
      </c>
      <c r="M85" s="313">
        <f t="shared" si="7"/>
        <v>0</v>
      </c>
      <c r="N85" s="316">
        <f>_xlfn.IFNA(IF(INDEX(Table_Def[],MATCH(B85,Table_Def[Asset category],0),3)=0,20,INDEX(Table_Def[],MATCH(B85,Table_Def[Asset category],0),3)),0)</f>
        <v>0</v>
      </c>
      <c r="P85" s="178"/>
      <c r="Q85" s="178"/>
      <c r="R85" s="178"/>
      <c r="S85" s="178"/>
      <c r="T85" s="302"/>
      <c r="U85" s="302"/>
      <c r="V85" s="302"/>
      <c r="W85" s="302"/>
      <c r="X85" s="302"/>
      <c r="Y85" s="302"/>
      <c r="Z85" s="302"/>
      <c r="AA85" s="302"/>
      <c r="AB85" s="302"/>
      <c r="AC85" s="302"/>
      <c r="AD85" s="302"/>
      <c r="AE85" s="302"/>
      <c r="AF85" s="302"/>
      <c r="AG85" s="302"/>
      <c r="AH85" s="302"/>
      <c r="AI85" s="302"/>
      <c r="AJ85" s="302"/>
      <c r="AK85" s="302"/>
      <c r="AL85" s="302"/>
      <c r="AM85" s="302"/>
      <c r="AN85" s="302"/>
      <c r="AO85" s="302"/>
      <c r="AP85" s="302"/>
      <c r="AQ85" s="302"/>
      <c r="AR85" s="302"/>
      <c r="AS85" s="302"/>
      <c r="AT85" s="302"/>
      <c r="AU85" s="302"/>
      <c r="AV85" s="302"/>
      <c r="AW85" s="302"/>
      <c r="AX85" s="302"/>
      <c r="AY85" s="302"/>
      <c r="AZ85" s="302"/>
      <c r="BA85" s="302"/>
      <c r="BB85" s="302"/>
      <c r="BC85" s="302"/>
      <c r="BD85" s="302"/>
      <c r="BE85" s="302"/>
      <c r="BF85" s="302"/>
      <c r="BG85" s="302"/>
      <c r="BH85" s="302"/>
      <c r="BI85" s="302"/>
      <c r="BJ85" s="302"/>
      <c r="BK85" s="302"/>
      <c r="BL85" s="302"/>
      <c r="BM85" s="302"/>
      <c r="BN85" s="302"/>
      <c r="BO85" s="302"/>
      <c r="BP85" s="302"/>
      <c r="BQ85" s="302"/>
      <c r="BR85" s="302"/>
      <c r="BS85" s="302"/>
      <c r="BT85" s="302"/>
      <c r="BU85" s="302"/>
      <c r="BV85" s="302"/>
      <c r="BW85" s="302"/>
      <c r="BX85" s="302"/>
      <c r="BY85" s="302"/>
      <c r="BZ85" s="302"/>
      <c r="CA85" s="302"/>
      <c r="CB85" s="189"/>
      <c r="CC85" s="303"/>
      <c r="CD85" s="303"/>
      <c r="CE85" s="53" t="s">
        <v>48</v>
      </c>
      <c r="CF85" s="315"/>
      <c r="CG85" s="315">
        <f ca="1">IF(CG82=0,0,
IF(CG82&lt;1,0,
IF($N79-CG80&lt;&gt;$N79,-PMT(Insert_Finance!$C$17,$N79,OFFSET(CG82,,(CG80-$N79),1,1),0,0),
IF(CG80=0,0,CF85))))</f>
        <v>0</v>
      </c>
      <c r="CH85" s="315">
        <f ca="1">IF(CH82=0,0,
IF(CH82&lt;1,0,
IF($N79-CH80&lt;&gt;$N79,-PMT(Insert_Finance!$C$17,$N79,OFFSET(CH82,,(CH80-$N79),1,1),0,0),
IF(CH80=0,0,CG85))))</f>
        <v>0</v>
      </c>
      <c r="CI85" s="315">
        <f ca="1">IF(CI82=0,0,
IF(CI82&lt;1,0,
IF($N79-CI80&lt;&gt;$N79,-PMT(Insert_Finance!$C$17,$N79,OFFSET(CI82,,(CI80-$N79),1,1),0,0),
IF(CI80=0,0,CH85))))</f>
        <v>0</v>
      </c>
      <c r="CJ85" s="315">
        <f ca="1">IF(CJ82=0,0,
IF(CJ82&lt;1,0,
IF($N79-CJ80&lt;&gt;$N79,-PMT(Insert_Finance!$C$17,$N79,OFFSET(CJ82,,(CJ80-$N79),1,1),0,0),
IF(CJ80=0,0,CI85))))</f>
        <v>0</v>
      </c>
      <c r="CK85" s="315">
        <f ca="1">IF(CK82=0,0,
IF(CK82&lt;1,0,
IF($N79-CK80&lt;&gt;$N79,-PMT(Insert_Finance!$C$17,$N79,OFFSET(CK82,,(CK80-$N79),1,1),0,0),
IF(CK80=0,0,CJ85))))</f>
        <v>0</v>
      </c>
      <c r="CL85" s="315">
        <f ca="1">IF(CL82=0,0,
IF(CL82&lt;1,0,
IF($N79-CL80&lt;&gt;$N79,-PMT(Insert_Finance!$C$17,$N79,OFFSET(CL82,,(CL80-$N79),1,1),0,0),
IF(CL80=0,0,CK85))))</f>
        <v>0</v>
      </c>
      <c r="CM85" s="315">
        <f ca="1">IF(CM82=0,0,
IF(CM82&lt;1,0,
IF($N79-CM80&lt;&gt;$N79,-PMT(Insert_Finance!$C$17,$N79,OFFSET(CM82,,(CM80-$N79),1,1),0,0),
IF(CM80=0,0,CL85))))</f>
        <v>0</v>
      </c>
      <c r="CN85" s="315">
        <f ca="1">IF(CN82=0,0,
IF(CN82&lt;1,0,
IF($N79-CN80&lt;&gt;$N79,-PMT(Insert_Finance!$C$17,$N79,OFFSET(CN82,,(CN80-$N79),1,1),0,0),
IF(CN80=0,0,CM85))))</f>
        <v>0</v>
      </c>
      <c r="CO85" s="315">
        <f ca="1">IF(CO82=0,0,
IF(CO82&lt;1,0,
IF($N79-CO80&lt;&gt;$N79,-PMT(Insert_Finance!$C$17,$N79,OFFSET(CO82,,(CO80-$N79),1,1),0,0),
IF(CO80=0,0,CN85))))</f>
        <v>0</v>
      </c>
      <c r="CP85" s="315">
        <f ca="1">IF(CP82=0,0,
IF(CP82&lt;1,0,
IF($N79-CP80&lt;&gt;$N79,-PMT(Insert_Finance!$C$17,$N79,OFFSET(CP82,,(CP80-$N79),1,1),0,0),
IF(CP80=0,0,CO85))))</f>
        <v>0</v>
      </c>
      <c r="CQ85" s="315">
        <f ca="1">IF(CQ82=0,0,
IF(CQ82&lt;1,0,
IF($N79-CQ80&lt;&gt;$N79,-PMT(Insert_Finance!$C$17,$N79,OFFSET(CQ82,,(CQ80-$N79),1,1),0,0),
IF(CQ80=0,0,CP85))))</f>
        <v>0</v>
      </c>
      <c r="CR85" s="315">
        <f ca="1">IF(CR82=0,0,
IF(CR82&lt;1,0,
IF($N79-CR80&lt;&gt;$N79,-PMT(Insert_Finance!$C$17,$N79,OFFSET(CR82,,(CR80-$N79),1,1),0,0),
IF(CR80=0,0,CQ85))))</f>
        <v>0</v>
      </c>
      <c r="CS85" s="315">
        <f ca="1">IF(CS82=0,0,
IF(CS82&lt;1,0,
IF($N79-CS80&lt;&gt;$N79,-PMT(Insert_Finance!$C$17,$N79,OFFSET(CS82,,(CS80-$N79),1,1),0,0),
IF(CS80=0,0,CR85))))</f>
        <v>0</v>
      </c>
      <c r="CT85" s="315">
        <f ca="1">IF(CT82=0,0,
IF(CT82&lt;1,0,
IF($N79-CT80&lt;&gt;$N79,-PMT(Insert_Finance!$C$17,$N79,OFFSET(CT82,,(CT80-$N79),1,1),0,0),
IF(CT80=0,0,CS85))))</f>
        <v>0</v>
      </c>
      <c r="CU85" s="315">
        <f ca="1">IF(CU82=0,0,
IF(CU82&lt;1,0,
IF($N79-CU80&lt;&gt;$N79,-PMT(Insert_Finance!$C$17,$N79,OFFSET(CU82,,(CU80-$N79),1,1),0,0),
IF(CU80=0,0,CT85))))</f>
        <v>0</v>
      </c>
      <c r="CV85" s="315">
        <f ca="1">IF(CV82=0,0,
IF(CV82&lt;1,0,
IF($N79-CV80&lt;&gt;$N79,-PMT(Insert_Finance!$C$17,$N79,OFFSET(CV82,,(CV80-$N79),1,1),0,0),
IF(CV80=0,0,CU85))))</f>
        <v>0</v>
      </c>
      <c r="CW85" s="315">
        <f ca="1">IF(CW82=0,0,
IF(CW82&lt;1,0,
IF($N79-CW80&lt;&gt;$N79,-PMT(Insert_Finance!$C$17,$N79,OFFSET(CW82,,(CW80-$N79),1,1),0,0),
IF(CW80=0,0,CV85))))</f>
        <v>0</v>
      </c>
      <c r="CX85" s="315">
        <f ca="1">IF(CX82=0,0,
IF(CX82&lt;1,0,
IF($N79-CX80&lt;&gt;$N79,-PMT(Insert_Finance!$C$17,$N79,OFFSET(CX82,,(CX80-$N79),1,1),0,0),
IF(CX80=0,0,CW85))))</f>
        <v>0</v>
      </c>
      <c r="CY85" s="315">
        <f ca="1">IF(CY82=0,0,
IF(CY82&lt;1,0,
IF($N79-CY80&lt;&gt;$N79,-PMT(Insert_Finance!$C$17,$N79,OFFSET(CY82,,(CY80-$N79),1,1),0,0),
IF(CY80=0,0,CX85))))</f>
        <v>0</v>
      </c>
      <c r="CZ85" s="315">
        <f ca="1">IF(CZ82=0,0,
IF(CZ82&lt;1,0,
IF($N79-CZ80&lt;&gt;$N79,-PMT(Insert_Finance!$C$17,$N79,OFFSET(CZ82,,(CZ80-$N79),1,1),0,0),
IF(CZ80=0,0,CY85))))</f>
        <v>0</v>
      </c>
    </row>
    <row r="86" spans="1:104" ht="30" customHeight="1" collapsed="1" x14ac:dyDescent="0.3">
      <c r="A86" s="304"/>
      <c r="B86" s="674"/>
      <c r="C86" s="657"/>
      <c r="D86" s="658"/>
      <c r="E86" s="307" t="str">
        <f>_xlfn.IFNA(INDEX(Table_Def[[Asset category]:[Unit]],MATCH(Insert_Assets!B86,Table_Def[Asset category],0),2),"")</f>
        <v/>
      </c>
      <c r="F86" s="682"/>
      <c r="G86" s="340" t="s">
        <v>211</v>
      </c>
      <c r="H86" s="309">
        <f t="shared" si="129"/>
        <v>0</v>
      </c>
      <c r="I86" s="687"/>
      <c r="J86" s="688"/>
      <c r="K86" s="311">
        <f t="shared" si="222"/>
        <v>0</v>
      </c>
      <c r="L86" s="312">
        <f t="shared" si="153"/>
        <v>1</v>
      </c>
      <c r="M86" s="313">
        <f t="shared" si="7"/>
        <v>0</v>
      </c>
      <c r="N86" s="316">
        <f>_xlfn.IFNA(IF(INDEX(Table_Def[],MATCH(B86,Table_Def[Asset category],0),3)=0,20,INDEX(Table_Def[],MATCH(B86,Table_Def[Asset category],0),3)),0)</f>
        <v>0</v>
      </c>
      <c r="P86" s="178"/>
      <c r="Q86" s="178"/>
      <c r="R86" s="178"/>
      <c r="S86" s="178"/>
      <c r="T86" s="302">
        <f t="shared" si="13"/>
        <v>0</v>
      </c>
      <c r="U86" s="302">
        <f>SUMIF($CG$6:$CZ$6,T$17,$CG89:$CZ89)</f>
        <v>0</v>
      </c>
      <c r="V86" s="302">
        <f>SUMIF($CG$6:$CZ$6,T$17,$CG91:$CZ91)</f>
        <v>0</v>
      </c>
      <c r="W86" s="302">
        <f t="shared" si="14"/>
        <v>0</v>
      </c>
      <c r="X86" s="302">
        <f>SUMIF($CG$6:$CZ$6,W$17,$CG89:$CZ89)</f>
        <v>0</v>
      </c>
      <c r="Y86" s="302">
        <f>SUMIF($CG$6:$CZ$6,W$17,$CG91:$CZ91)</f>
        <v>0</v>
      </c>
      <c r="Z86" s="302">
        <f t="shared" si="15"/>
        <v>0</v>
      </c>
      <c r="AA86" s="302">
        <f>SUMIF($CG$6:$CZ$6,Z$17,$CG89:$CZ89)</f>
        <v>0</v>
      </c>
      <c r="AB86" s="302">
        <f>SUMIF($CG$6:$CZ$6,Z$17,$CG91:$CZ91)</f>
        <v>0</v>
      </c>
      <c r="AC86" s="302">
        <f t="shared" si="16"/>
        <v>0</v>
      </c>
      <c r="AD86" s="302">
        <f>SUMIF($CG$6:$CZ$6,AC$17,$CG89:$CZ89)</f>
        <v>0</v>
      </c>
      <c r="AE86" s="302">
        <f>SUMIF($CG$6:$CZ$6,AC$17,$CG91:$CZ91)</f>
        <v>0</v>
      </c>
      <c r="AF86" s="302">
        <f t="shared" si="17"/>
        <v>0</v>
      </c>
      <c r="AG86" s="302">
        <f>SUMIF($CG$6:$CZ$6,AF$17,$CG89:$CZ89)</f>
        <v>0</v>
      </c>
      <c r="AH86" s="302">
        <f>SUMIF($CG$6:$CZ$6,AF$17,$CG91:$CZ91)</f>
        <v>0</v>
      </c>
      <c r="AI86" s="302">
        <f t="shared" si="18"/>
        <v>0</v>
      </c>
      <c r="AJ86" s="302">
        <f>SUMIF($CG$6:$CZ$6,AI$17,$CG89:$CZ89)</f>
        <v>0</v>
      </c>
      <c r="AK86" s="302">
        <f>SUMIF($CG$6:$CZ$6,AI$17,$CG91:$CZ91)</f>
        <v>0</v>
      </c>
      <c r="AL86" s="302">
        <f t="shared" si="19"/>
        <v>0</v>
      </c>
      <c r="AM86" s="302">
        <f>SUMIF($CG$6:$CZ$6,AL$17,$CG89:$CZ89)</f>
        <v>0</v>
      </c>
      <c r="AN86" s="302">
        <f>SUMIF($CG$6:$CZ$6,AL$17,$CG91:$CZ91)</f>
        <v>0</v>
      </c>
      <c r="AO86" s="302">
        <f t="shared" si="20"/>
        <v>0</v>
      </c>
      <c r="AP86" s="302">
        <f>SUMIF($CG$6:$CZ$6,AO$17,$CG89:$CZ89)</f>
        <v>0</v>
      </c>
      <c r="AQ86" s="302">
        <f>SUMIF($CG$6:$CZ$6,AO$17,$CG91:$CZ91)</f>
        <v>0</v>
      </c>
      <c r="AR86" s="302">
        <f t="shared" si="21"/>
        <v>0</v>
      </c>
      <c r="AS86" s="302">
        <f>SUMIF($CG$6:$CZ$6,AR$17,$CG89:$CZ89)</f>
        <v>0</v>
      </c>
      <c r="AT86" s="302">
        <f>SUMIF($CG$6:$CZ$6,AR$17,$CG91:$CZ91)</f>
        <v>0</v>
      </c>
      <c r="AU86" s="302">
        <f t="shared" si="22"/>
        <v>0</v>
      </c>
      <c r="AV86" s="302">
        <f>SUMIF($CG$6:$CZ$6,AU$17,$CG89:$CZ89)</f>
        <v>0</v>
      </c>
      <c r="AW86" s="302">
        <f>SUMIF($CG$6:$CZ$6,AU$17,$CG91:$CZ91)</f>
        <v>0</v>
      </c>
      <c r="AX86" s="302">
        <f t="shared" si="23"/>
        <v>0</v>
      </c>
      <c r="AY86" s="302">
        <f>SUMIF($CG$6:$CZ$6,AX$17,$CG89:$CZ89)</f>
        <v>0</v>
      </c>
      <c r="AZ86" s="302">
        <f>SUMIF($CG$6:$CZ$6,AX$17,$CG91:$CZ91)</f>
        <v>0</v>
      </c>
      <c r="BA86" s="302">
        <f t="shared" si="24"/>
        <v>0</v>
      </c>
      <c r="BB86" s="302">
        <f>SUMIF($CG$6:$CZ$6,BA$17,$CG89:$CZ89)</f>
        <v>0</v>
      </c>
      <c r="BC86" s="302">
        <f>SUMIF($CG$6:$CZ$6,BA$17,$CG91:$CZ91)</f>
        <v>0</v>
      </c>
      <c r="BD86" s="302">
        <f t="shared" si="25"/>
        <v>0</v>
      </c>
      <c r="BE86" s="302">
        <f>SUMIF($CG$6:$CZ$6,BD$17,$CG89:$CZ89)</f>
        <v>0</v>
      </c>
      <c r="BF86" s="302">
        <f>SUMIF($CG$6:$CZ$6,BD$17,$CG91:$CZ91)</f>
        <v>0</v>
      </c>
      <c r="BG86" s="302">
        <f t="shared" si="26"/>
        <v>0</v>
      </c>
      <c r="BH86" s="302">
        <f>SUMIF($CG$6:$CZ$6,BG$17,$CG89:$CZ89)</f>
        <v>0</v>
      </c>
      <c r="BI86" s="302">
        <f>SUMIF($CG$6:$CZ$6,BG$17,$CG91:$CZ91)</f>
        <v>0</v>
      </c>
      <c r="BJ86" s="302">
        <f t="shared" si="27"/>
        <v>0</v>
      </c>
      <c r="BK86" s="302">
        <f>SUMIF($CG$6:$CZ$6,BJ$17,$CG89:$CZ89)</f>
        <v>0</v>
      </c>
      <c r="BL86" s="302">
        <f>SUMIF($CG$6:$CZ$6,BJ$17,$CG91:$CZ91)</f>
        <v>0</v>
      </c>
      <c r="BM86" s="302">
        <f t="shared" si="28"/>
        <v>0</v>
      </c>
      <c r="BN86" s="302">
        <f>SUMIF($CG$6:$CZ$6,BM$17,$CG89:$CZ89)</f>
        <v>0</v>
      </c>
      <c r="BO86" s="302">
        <f>SUMIF($CG$6:$CZ$6,BM$17,$CG91:$CZ91)</f>
        <v>0</v>
      </c>
      <c r="BP86" s="302">
        <f t="shared" si="29"/>
        <v>0</v>
      </c>
      <c r="BQ86" s="302">
        <f>SUMIF($CG$6:$CZ$6,BP$17,$CG89:$CZ89)</f>
        <v>0</v>
      </c>
      <c r="BR86" s="302">
        <f>SUMIF($CG$6:$CZ$6,BP$17,$CG91:$CZ91)</f>
        <v>0</v>
      </c>
      <c r="BS86" s="302">
        <f t="shared" si="30"/>
        <v>0</v>
      </c>
      <c r="BT86" s="302">
        <f>SUMIF($CG$6:$CZ$6,BS$17,$CG89:$CZ89)</f>
        <v>0</v>
      </c>
      <c r="BU86" s="302">
        <f>SUMIF($CG$6:$CZ$6,BS$17,$CG91:$CZ91)</f>
        <v>0</v>
      </c>
      <c r="BV86" s="302">
        <f t="shared" si="31"/>
        <v>0</v>
      </c>
      <c r="BW86" s="302">
        <f>SUMIF($CG$6:$CZ$6,BV$17,$CG89:$CZ89)</f>
        <v>0</v>
      </c>
      <c r="BX86" s="302">
        <f>SUMIF($CG$6:$CZ$6,BV$17,$CG91:$CZ91)</f>
        <v>0</v>
      </c>
      <c r="BY86" s="302">
        <f t="shared" si="32"/>
        <v>0</v>
      </c>
      <c r="BZ86" s="302">
        <f>SUMIF($CG$6:$CZ$6,BY$17,$CG89:$CZ89)</f>
        <v>0</v>
      </c>
      <c r="CA86" s="302">
        <f>SUMIF($CG$6:$CZ$6,BY$17,$CG91:$CZ91)</f>
        <v>0</v>
      </c>
      <c r="CB86" s="189"/>
      <c r="CC86" s="303"/>
      <c r="CD86" s="303"/>
      <c r="CF86" s="293"/>
      <c r="CG86" s="315"/>
    </row>
    <row r="87" spans="1:104" ht="15" hidden="1" customHeight="1" outlineLevel="1" x14ac:dyDescent="0.3">
      <c r="A87" s="304"/>
      <c r="B87" s="338"/>
      <c r="C87" s="305"/>
      <c r="D87" s="306"/>
      <c r="E87" s="307" t="str">
        <f>_xlfn.IFNA(INDEX(Table_Def[[Asset category]:[Unit]],MATCH(Insert_Assets!B87,Table_Def[Asset category],0),2),"")</f>
        <v/>
      </c>
      <c r="F87" s="339"/>
      <c r="G87" s="340" t="s">
        <v>211</v>
      </c>
      <c r="H87" s="309">
        <f t="shared" si="129"/>
        <v>0</v>
      </c>
      <c r="I87" s="341"/>
      <c r="J87" s="342"/>
      <c r="K87" s="311">
        <f t="shared" si="222"/>
        <v>0</v>
      </c>
      <c r="L87" s="312">
        <f t="shared" si="153"/>
        <v>1</v>
      </c>
      <c r="M87" s="313">
        <f t="shared" si="7"/>
        <v>0</v>
      </c>
      <c r="N87" s="316">
        <f>_xlfn.IFNA(IF(INDEX(Table_Def[],MATCH(B87,Table_Def[Asset category],0),3)=0,20,INDEX(Table_Def[],MATCH(B87,Table_Def[Asset category],0),3)),0)</f>
        <v>0</v>
      </c>
      <c r="P87" s="178"/>
      <c r="Q87" s="178"/>
      <c r="R87" s="178"/>
      <c r="S87" s="178"/>
      <c r="T87" s="302"/>
      <c r="U87" s="302"/>
      <c r="V87" s="302"/>
      <c r="W87" s="302"/>
      <c r="X87" s="302"/>
      <c r="Y87" s="302"/>
      <c r="Z87" s="302"/>
      <c r="AA87" s="302"/>
      <c r="AB87" s="302"/>
      <c r="AC87" s="302"/>
      <c r="AD87" s="302"/>
      <c r="AE87" s="302"/>
      <c r="AF87" s="302"/>
      <c r="AG87" s="302"/>
      <c r="AH87" s="302"/>
      <c r="AI87" s="302"/>
      <c r="AJ87" s="302"/>
      <c r="AK87" s="302"/>
      <c r="AL87" s="302"/>
      <c r="AM87" s="302"/>
      <c r="AN87" s="302"/>
      <c r="AO87" s="302"/>
      <c r="AP87" s="302"/>
      <c r="AQ87" s="302"/>
      <c r="AR87" s="302"/>
      <c r="AS87" s="302"/>
      <c r="AT87" s="302"/>
      <c r="AU87" s="302"/>
      <c r="AV87" s="302"/>
      <c r="AW87" s="302"/>
      <c r="AX87" s="302"/>
      <c r="AY87" s="302"/>
      <c r="AZ87" s="302"/>
      <c r="BA87" s="302"/>
      <c r="BB87" s="302"/>
      <c r="BC87" s="302"/>
      <c r="BD87" s="302"/>
      <c r="BE87" s="302"/>
      <c r="BF87" s="302"/>
      <c r="BG87" s="302"/>
      <c r="BH87" s="302"/>
      <c r="BI87" s="302"/>
      <c r="BJ87" s="302"/>
      <c r="BK87" s="302"/>
      <c r="BL87" s="302"/>
      <c r="BM87" s="302"/>
      <c r="BN87" s="302"/>
      <c r="BO87" s="302"/>
      <c r="BP87" s="302"/>
      <c r="BQ87" s="302"/>
      <c r="BR87" s="302"/>
      <c r="BS87" s="302"/>
      <c r="BT87" s="302"/>
      <c r="BU87" s="302"/>
      <c r="BV87" s="302"/>
      <c r="BW87" s="302"/>
      <c r="BX87" s="302"/>
      <c r="BY87" s="302"/>
      <c r="BZ87" s="302"/>
      <c r="CA87" s="302"/>
      <c r="CB87" s="189"/>
      <c r="CC87" s="303"/>
      <c r="CD87" s="303"/>
      <c r="CE87" s="53" t="s">
        <v>49</v>
      </c>
      <c r="CF87" s="293"/>
      <c r="CG87" s="314">
        <f>IF($I86=CG$6,$N86,
IF(CF86&gt;0,CF86-1,0))</f>
        <v>0</v>
      </c>
      <c r="CH87" s="314">
        <f ca="1">IF(OR($I86=CH$6,CG88=$N86),$N86,
IF(CG87&gt;0,CG87-1,0))</f>
        <v>0</v>
      </c>
      <c r="CI87" s="314">
        <f t="shared" ref="CI87" ca="1" si="226">IF(OR($I86=CI$6,CH88=$N86),$N86,
IF(CH87&gt;0,CH87-1,0))</f>
        <v>0</v>
      </c>
      <c r="CJ87" s="314">
        <f t="shared" ref="CJ87" ca="1" si="227">IF(OR($I86=CJ$6,CI88=$N86),$N86,
IF(CI87&gt;0,CI87-1,0))</f>
        <v>0</v>
      </c>
      <c r="CK87" s="314">
        <f t="shared" ref="CK87" ca="1" si="228">IF(OR($I86=CK$6,CJ88=$N86),$N86,
IF(CJ87&gt;0,CJ87-1,0))</f>
        <v>0</v>
      </c>
      <c r="CL87" s="314">
        <f t="shared" ref="CL87" ca="1" si="229">IF(OR($I86=CL$6,CK88=$N86),$N86,
IF(CK87&gt;0,CK87-1,0))</f>
        <v>0</v>
      </c>
      <c r="CM87" s="314">
        <f t="shared" ref="CM87" ca="1" si="230">IF(OR($I86=CM$6,CL88=$N86),$N86,
IF(CL87&gt;0,CL87-1,0))</f>
        <v>0</v>
      </c>
      <c r="CN87" s="314">
        <f t="shared" ref="CN87" ca="1" si="231">IF(OR($I86=CN$6,CM88=$N86),$N86,
IF(CM87&gt;0,CM87-1,0))</f>
        <v>0</v>
      </c>
      <c r="CO87" s="314">
        <f t="shared" ref="CO87" ca="1" si="232">IF(OR($I86=CO$6,CN88=$N86),$N86,
IF(CN87&gt;0,CN87-1,0))</f>
        <v>0</v>
      </c>
      <c r="CP87" s="314">
        <f t="shared" ref="CP87" ca="1" si="233">IF(OR($I86=CP$6,CO88=$N86),$N86,
IF(CO87&gt;0,CO87-1,0))</f>
        <v>0</v>
      </c>
      <c r="CQ87" s="314">
        <f t="shared" ref="CQ87" ca="1" si="234">IF(OR($I86=CQ$6,CP88=$N86),$N86,
IF(CP87&gt;0,CP87-1,0))</f>
        <v>0</v>
      </c>
      <c r="CR87" s="314">
        <f t="shared" ref="CR87" ca="1" si="235">IF(OR($I86=CR$6,CQ88=$N86),$N86,
IF(CQ87&gt;0,CQ87-1,0))</f>
        <v>0</v>
      </c>
      <c r="CS87" s="314">
        <f t="shared" ref="CS87" ca="1" si="236">IF(OR($I86=CS$6,CR88=$N86),$N86,
IF(CR87&gt;0,CR87-1,0))</f>
        <v>0</v>
      </c>
      <c r="CT87" s="314">
        <f t="shared" ref="CT87" ca="1" si="237">IF(OR($I86=CT$6,CS88=$N86),$N86,
IF(CS87&gt;0,CS87-1,0))</f>
        <v>0</v>
      </c>
      <c r="CU87" s="314">
        <f t="shared" ref="CU87" ca="1" si="238">IF(OR($I86=CU$6,CT88=$N86),$N86,
IF(CT87&gt;0,CT87-1,0))</f>
        <v>0</v>
      </c>
      <c r="CV87" s="314">
        <f t="shared" ref="CV87" ca="1" si="239">IF(OR($I86=CV$6,CU88=$N86),$N86,
IF(CU87&gt;0,CU87-1,0))</f>
        <v>0</v>
      </c>
      <c r="CW87" s="314">
        <f t="shared" ref="CW87" ca="1" si="240">IF(OR($I86=CW$6,CV88=$N86),$N86,
IF(CV87&gt;0,CV87-1,0))</f>
        <v>0</v>
      </c>
      <c r="CX87" s="314">
        <f t="shared" ref="CX87" ca="1" si="241">IF(OR($I86=CX$6,CW88=$N86),$N86,
IF(CW87&gt;0,CW87-1,0))</f>
        <v>0</v>
      </c>
      <c r="CY87" s="314">
        <f t="shared" ref="CY87" ca="1" si="242">IF(OR($I86=CY$6,CX88=$N86),$N86,
IF(CX87&gt;0,CX87-1,0))</f>
        <v>0</v>
      </c>
      <c r="CZ87" s="314">
        <f t="shared" ref="CZ87" ca="1" si="243">IF(OR($I86=CZ$6,CY88=$N86),$N86,
IF(CY87&gt;0,CY87-1,0))</f>
        <v>0</v>
      </c>
    </row>
    <row r="88" spans="1:104" ht="15" hidden="1" customHeight="1" outlineLevel="1" x14ac:dyDescent="0.3">
      <c r="A88" s="304"/>
      <c r="B88" s="338"/>
      <c r="C88" s="305"/>
      <c r="D88" s="306"/>
      <c r="E88" s="307" t="str">
        <f>_xlfn.IFNA(INDEX(Table_Def[[Asset category]:[Unit]],MATCH(Insert_Assets!B88,Table_Def[Asset category],0),2),"")</f>
        <v/>
      </c>
      <c r="F88" s="339"/>
      <c r="G88" s="340" t="s">
        <v>211</v>
      </c>
      <c r="H88" s="309">
        <f t="shared" ref="H88:H151" si="244">D88*F88</f>
        <v>0</v>
      </c>
      <c r="I88" s="341"/>
      <c r="J88" s="342"/>
      <c r="K88" s="311"/>
      <c r="L88" s="312">
        <f t="shared" si="153"/>
        <v>1</v>
      </c>
      <c r="M88" s="313">
        <f t="shared" ref="M88:M150" si="245">H88*(1-L88)</f>
        <v>0</v>
      </c>
      <c r="N88" s="316">
        <f>_xlfn.IFNA(IF(INDEX(Table_Def[],MATCH(B88,Table_Def[Asset category],0),3)=0,20,INDEX(Table_Def[],MATCH(B88,Table_Def[Asset category],0),3)),0)</f>
        <v>0</v>
      </c>
      <c r="P88" s="178"/>
      <c r="Q88" s="178"/>
      <c r="R88" s="178"/>
      <c r="S88" s="178"/>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2"/>
      <c r="BH88" s="302"/>
      <c r="BI88" s="302"/>
      <c r="BJ88" s="302"/>
      <c r="BK88" s="302"/>
      <c r="BL88" s="302"/>
      <c r="BM88" s="302"/>
      <c r="BN88" s="302"/>
      <c r="BO88" s="302"/>
      <c r="BP88" s="302"/>
      <c r="BQ88" s="302"/>
      <c r="BR88" s="302"/>
      <c r="BS88" s="302"/>
      <c r="BT88" s="302"/>
      <c r="BU88" s="302"/>
      <c r="BV88" s="302"/>
      <c r="BW88" s="302"/>
      <c r="BX88" s="302"/>
      <c r="BY88" s="302"/>
      <c r="BZ88" s="302"/>
      <c r="CA88" s="302"/>
      <c r="CB88" s="189"/>
      <c r="CC88" s="303"/>
      <c r="CD88" s="303"/>
      <c r="CE88" s="53" t="s">
        <v>116</v>
      </c>
      <c r="CF88" s="293"/>
      <c r="CG88" s="314">
        <f t="shared" ref="CG88" ca="1" si="246">IF(AND(CG87=$N86,CG87&gt;0),1,IF(CG87=0,0,OFFSET(CG87,,(CG87-$N86),1,1)-CG87+1))</f>
        <v>0</v>
      </c>
      <c r="CH88" s="314">
        <f ca="1">IF(AND(CH87=$N86,CH87&gt;0),1,IF(CH87=0,0,OFFSET(CH87,,(CH87-$N86),1,1)-CH87+1))</f>
        <v>0</v>
      </c>
      <c r="CI88" s="314">
        <f t="shared" ref="CI88:CZ88" ca="1" si="247">IF(AND(CI87=$N86,CI87&gt;0),1,IF(CI87=0,0,OFFSET(CI87,,(CI87-$N86),1,1)-CI87+1))</f>
        <v>0</v>
      </c>
      <c r="CJ88" s="314">
        <f t="shared" ca="1" si="247"/>
        <v>0</v>
      </c>
      <c r="CK88" s="314">
        <f t="shared" ca="1" si="247"/>
        <v>0</v>
      </c>
      <c r="CL88" s="314">
        <f t="shared" ca="1" si="247"/>
        <v>0</v>
      </c>
      <c r="CM88" s="314">
        <f t="shared" ca="1" si="247"/>
        <v>0</v>
      </c>
      <c r="CN88" s="314">
        <f t="shared" ca="1" si="247"/>
        <v>0</v>
      </c>
      <c r="CO88" s="314">
        <f t="shared" ca="1" si="247"/>
        <v>0</v>
      </c>
      <c r="CP88" s="314">
        <f t="shared" ca="1" si="247"/>
        <v>0</v>
      </c>
      <c r="CQ88" s="314">
        <f t="shared" ca="1" si="247"/>
        <v>0</v>
      </c>
      <c r="CR88" s="314">
        <f t="shared" ca="1" si="247"/>
        <v>0</v>
      </c>
      <c r="CS88" s="314">
        <f t="shared" ca="1" si="247"/>
        <v>0</v>
      </c>
      <c r="CT88" s="314">
        <f t="shared" ca="1" si="247"/>
        <v>0</v>
      </c>
      <c r="CU88" s="314">
        <f t="shared" ca="1" si="247"/>
        <v>0</v>
      </c>
      <c r="CV88" s="314">
        <f t="shared" ca="1" si="247"/>
        <v>0</v>
      </c>
      <c r="CW88" s="314">
        <f t="shared" ca="1" si="247"/>
        <v>0</v>
      </c>
      <c r="CX88" s="314">
        <f t="shared" ca="1" si="247"/>
        <v>0</v>
      </c>
      <c r="CY88" s="314">
        <f t="shared" ca="1" si="247"/>
        <v>0</v>
      </c>
      <c r="CZ88" s="314">
        <f t="shared" ca="1" si="247"/>
        <v>0</v>
      </c>
    </row>
    <row r="89" spans="1:104" ht="15" hidden="1" customHeight="1" outlineLevel="1" x14ac:dyDescent="0.3">
      <c r="A89" s="304"/>
      <c r="B89" s="338"/>
      <c r="C89" s="305"/>
      <c r="D89" s="306"/>
      <c r="E89" s="307" t="str">
        <f>_xlfn.IFNA(INDEX(Table_Def[[Asset category]:[Unit]],MATCH(Insert_Assets!B89,Table_Def[Asset category],0),2),"")</f>
        <v/>
      </c>
      <c r="F89" s="339"/>
      <c r="G89" s="340" t="s">
        <v>211</v>
      </c>
      <c r="H89" s="309">
        <f t="shared" si="244"/>
        <v>0</v>
      </c>
      <c r="I89" s="341"/>
      <c r="J89" s="342"/>
      <c r="K89" s="311">
        <f t="shared" ref="K89:K94" si="248">SUMIF($J$22:$J$384,J89,$H$22:$H$384)</f>
        <v>0</v>
      </c>
      <c r="L89" s="312">
        <f t="shared" si="153"/>
        <v>1</v>
      </c>
      <c r="M89" s="313">
        <f t="shared" si="245"/>
        <v>0</v>
      </c>
      <c r="N89" s="316">
        <f>_xlfn.IFNA(IF(INDEX(Table_Def[],MATCH(B89,Table_Def[Asset category],0),3)=0,20,INDEX(Table_Def[],MATCH(B89,Table_Def[Asset category],0),3)),0)</f>
        <v>0</v>
      </c>
      <c r="P89" s="178"/>
      <c r="Q89" s="178"/>
      <c r="R89" s="178"/>
      <c r="S89" s="178"/>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302"/>
      <c r="BO89" s="302"/>
      <c r="BP89" s="302"/>
      <c r="BQ89" s="302"/>
      <c r="BR89" s="302"/>
      <c r="BS89" s="302"/>
      <c r="BT89" s="302"/>
      <c r="BU89" s="302"/>
      <c r="BV89" s="302"/>
      <c r="BW89" s="302"/>
      <c r="BX89" s="302"/>
      <c r="BY89" s="302"/>
      <c r="BZ89" s="302"/>
      <c r="CA89" s="302"/>
      <c r="CB89" s="189"/>
      <c r="CC89" s="303"/>
      <c r="CD89" s="303"/>
      <c r="CE89" s="53" t="s">
        <v>3</v>
      </c>
      <c r="CG89" s="315">
        <f t="shared" ref="CG89:CK89" si="249">IF($I86=CG$6,$H86*$L86,IF(CG87=$N86,$H86,
IF(CF89&gt;0,+CF89-CF90,0)))</f>
        <v>0</v>
      </c>
      <c r="CH89" s="315">
        <f t="shared" ca="1" si="249"/>
        <v>0</v>
      </c>
      <c r="CI89" s="315">
        <f t="shared" ca="1" si="249"/>
        <v>0</v>
      </c>
      <c r="CJ89" s="315">
        <f t="shared" ca="1" si="249"/>
        <v>0</v>
      </c>
      <c r="CK89" s="315">
        <f t="shared" ca="1" si="249"/>
        <v>0</v>
      </c>
      <c r="CL89" s="315">
        <f ca="1">IF($I86=CL$6,$H86*$L86,IF(CL87=$N86,$H86,
IF(CK89&gt;0,+CK89-CK90,0)))</f>
        <v>0</v>
      </c>
      <c r="CM89" s="315">
        <f t="shared" ref="CM89:CZ89" ca="1" si="250">IF($I86=CM$6,$H86*$L86,IF(CM87=$N86,$H86,
IF(CL89&gt;0,+CL89-CL90,0)))</f>
        <v>0</v>
      </c>
      <c r="CN89" s="315">
        <f t="shared" ca="1" si="250"/>
        <v>0</v>
      </c>
      <c r="CO89" s="315">
        <f t="shared" ca="1" si="250"/>
        <v>0</v>
      </c>
      <c r="CP89" s="315">
        <f t="shared" ca="1" si="250"/>
        <v>0</v>
      </c>
      <c r="CQ89" s="315">
        <f t="shared" ca="1" si="250"/>
        <v>0</v>
      </c>
      <c r="CR89" s="315">
        <f t="shared" ca="1" si="250"/>
        <v>0</v>
      </c>
      <c r="CS89" s="315">
        <f t="shared" ca="1" si="250"/>
        <v>0</v>
      </c>
      <c r="CT89" s="315">
        <f t="shared" ca="1" si="250"/>
        <v>0</v>
      </c>
      <c r="CU89" s="315">
        <f t="shared" ca="1" si="250"/>
        <v>0</v>
      </c>
      <c r="CV89" s="315">
        <f t="shared" ca="1" si="250"/>
        <v>0</v>
      </c>
      <c r="CW89" s="315">
        <f t="shared" ca="1" si="250"/>
        <v>0</v>
      </c>
      <c r="CX89" s="315">
        <f t="shared" ca="1" si="250"/>
        <v>0</v>
      </c>
      <c r="CY89" s="315">
        <f t="shared" ca="1" si="250"/>
        <v>0</v>
      </c>
      <c r="CZ89" s="315">
        <f t="shared" ca="1" si="250"/>
        <v>0</v>
      </c>
    </row>
    <row r="90" spans="1:104" ht="15" hidden="1" customHeight="1" outlineLevel="1" x14ac:dyDescent="0.3">
      <c r="A90" s="304"/>
      <c r="B90" s="338"/>
      <c r="C90" s="305"/>
      <c r="D90" s="306"/>
      <c r="E90" s="307" t="str">
        <f>_xlfn.IFNA(INDEX(Table_Def[[Asset category]:[Unit]],MATCH(Insert_Assets!B90,Table_Def[Asset category],0),2),"")</f>
        <v/>
      </c>
      <c r="F90" s="339"/>
      <c r="G90" s="340" t="s">
        <v>211</v>
      </c>
      <c r="H90" s="309">
        <f t="shared" si="244"/>
        <v>0</v>
      </c>
      <c r="I90" s="341"/>
      <c r="J90" s="342"/>
      <c r="K90" s="311">
        <f t="shared" si="248"/>
        <v>0</v>
      </c>
      <c r="L90" s="312">
        <f t="shared" si="153"/>
        <v>1</v>
      </c>
      <c r="M90" s="313">
        <f t="shared" si="245"/>
        <v>0</v>
      </c>
      <c r="N90" s="316">
        <f>_xlfn.IFNA(IF(INDEX(Table_Def[],MATCH(B90,Table_Def[Asset category],0),3)=0,20,INDEX(Table_Def[],MATCH(B90,Table_Def[Asset category],0),3)),0)</f>
        <v>0</v>
      </c>
      <c r="P90" s="178"/>
      <c r="Q90" s="178"/>
      <c r="R90" s="178"/>
      <c r="S90" s="178"/>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2"/>
      <c r="BH90" s="302"/>
      <c r="BI90" s="302"/>
      <c r="BJ90" s="302"/>
      <c r="BK90" s="302"/>
      <c r="BL90" s="302"/>
      <c r="BM90" s="302"/>
      <c r="BN90" s="302"/>
      <c r="BO90" s="302"/>
      <c r="BP90" s="302"/>
      <c r="BQ90" s="302"/>
      <c r="BR90" s="302"/>
      <c r="BS90" s="302"/>
      <c r="BT90" s="302"/>
      <c r="BU90" s="302"/>
      <c r="BV90" s="302"/>
      <c r="BW90" s="302"/>
      <c r="BX90" s="302"/>
      <c r="BY90" s="302"/>
      <c r="BZ90" s="302"/>
      <c r="CA90" s="302"/>
      <c r="CB90" s="189"/>
      <c r="CC90" s="303"/>
      <c r="CD90" s="303"/>
      <c r="CE90" s="53" t="s">
        <v>38</v>
      </c>
      <c r="CF90" s="315"/>
      <c r="CG90" s="315">
        <f>IF(CG91&lt;1,0,CG92-CG91)</f>
        <v>0</v>
      </c>
      <c r="CH90" s="315">
        <f t="shared" ref="CH90:CZ90" ca="1" si="251">IF(CH91&lt;1,0,CH92-CH91)</f>
        <v>0</v>
      </c>
      <c r="CI90" s="315">
        <f t="shared" ca="1" si="251"/>
        <v>0</v>
      </c>
      <c r="CJ90" s="315">
        <f t="shared" ca="1" si="251"/>
        <v>0</v>
      </c>
      <c r="CK90" s="315">
        <f t="shared" ca="1" si="251"/>
        <v>0</v>
      </c>
      <c r="CL90" s="315">
        <f t="shared" ca="1" si="251"/>
        <v>0</v>
      </c>
      <c r="CM90" s="315">
        <f t="shared" ca="1" si="251"/>
        <v>0</v>
      </c>
      <c r="CN90" s="315">
        <f t="shared" ca="1" si="251"/>
        <v>0</v>
      </c>
      <c r="CO90" s="315">
        <f t="shared" ca="1" si="251"/>
        <v>0</v>
      </c>
      <c r="CP90" s="315">
        <f t="shared" ca="1" si="251"/>
        <v>0</v>
      </c>
      <c r="CQ90" s="315">
        <f t="shared" ca="1" si="251"/>
        <v>0</v>
      </c>
      <c r="CR90" s="315">
        <f t="shared" ca="1" si="251"/>
        <v>0</v>
      </c>
      <c r="CS90" s="315">
        <f t="shared" ca="1" si="251"/>
        <v>0</v>
      </c>
      <c r="CT90" s="315">
        <f t="shared" ca="1" si="251"/>
        <v>0</v>
      </c>
      <c r="CU90" s="315">
        <f t="shared" ca="1" si="251"/>
        <v>0</v>
      </c>
      <c r="CV90" s="315">
        <f t="shared" ca="1" si="251"/>
        <v>0</v>
      </c>
      <c r="CW90" s="315">
        <f t="shared" ca="1" si="251"/>
        <v>0</v>
      </c>
      <c r="CX90" s="315">
        <f t="shared" ca="1" si="251"/>
        <v>0</v>
      </c>
      <c r="CY90" s="315">
        <f t="shared" ca="1" si="251"/>
        <v>0</v>
      </c>
      <c r="CZ90" s="315">
        <f t="shared" ca="1" si="251"/>
        <v>0</v>
      </c>
    </row>
    <row r="91" spans="1:104" ht="15" hidden="1" customHeight="1" outlineLevel="1" x14ac:dyDescent="0.3">
      <c r="A91" s="304"/>
      <c r="B91" s="338"/>
      <c r="C91" s="305"/>
      <c r="D91" s="306"/>
      <c r="E91" s="307" t="str">
        <f>_xlfn.IFNA(INDEX(Table_Def[[Asset category]:[Unit]],MATCH(Insert_Assets!B91,Table_Def[Asset category],0),2),"")</f>
        <v/>
      </c>
      <c r="F91" s="339"/>
      <c r="G91" s="340" t="s">
        <v>211</v>
      </c>
      <c r="H91" s="309">
        <f t="shared" si="244"/>
        <v>0</v>
      </c>
      <c r="I91" s="341"/>
      <c r="J91" s="342"/>
      <c r="K91" s="311">
        <f t="shared" si="248"/>
        <v>0</v>
      </c>
      <c r="L91" s="312">
        <f t="shared" si="153"/>
        <v>1</v>
      </c>
      <c r="M91" s="313">
        <f t="shared" si="245"/>
        <v>0</v>
      </c>
      <c r="N91" s="316">
        <f>_xlfn.IFNA(IF(INDEX(Table_Def[],MATCH(B91,Table_Def[Asset category],0),3)=0,20,INDEX(Table_Def[],MATCH(B91,Table_Def[Asset category],0),3)),0)</f>
        <v>0</v>
      </c>
      <c r="P91" s="178"/>
      <c r="Q91" s="178"/>
      <c r="R91" s="178"/>
      <c r="S91" s="178"/>
      <c r="T91" s="302"/>
      <c r="U91" s="302"/>
      <c r="V91" s="302"/>
      <c r="W91" s="302"/>
      <c r="X91" s="302"/>
      <c r="Y91" s="302"/>
      <c r="Z91" s="302"/>
      <c r="AA91" s="302"/>
      <c r="AB91" s="302"/>
      <c r="AC91" s="302"/>
      <c r="AD91" s="302"/>
      <c r="AE91" s="302"/>
      <c r="AF91" s="302"/>
      <c r="AG91" s="302"/>
      <c r="AH91" s="302"/>
      <c r="AI91" s="302"/>
      <c r="AJ91" s="302"/>
      <c r="AK91" s="302"/>
      <c r="AL91" s="302"/>
      <c r="AM91" s="302"/>
      <c r="AN91" s="302"/>
      <c r="AO91" s="302"/>
      <c r="AP91" s="302"/>
      <c r="AQ91" s="302"/>
      <c r="AR91" s="302"/>
      <c r="AS91" s="302"/>
      <c r="AT91" s="302"/>
      <c r="AU91" s="302"/>
      <c r="AV91" s="302"/>
      <c r="AW91" s="302"/>
      <c r="AX91" s="302"/>
      <c r="AY91" s="302"/>
      <c r="AZ91" s="302"/>
      <c r="BA91" s="302"/>
      <c r="BB91" s="302"/>
      <c r="BC91" s="302"/>
      <c r="BD91" s="302"/>
      <c r="BE91" s="302"/>
      <c r="BF91" s="302"/>
      <c r="BG91" s="302"/>
      <c r="BH91" s="302"/>
      <c r="BI91" s="302"/>
      <c r="BJ91" s="302"/>
      <c r="BK91" s="302"/>
      <c r="BL91" s="302"/>
      <c r="BM91" s="302"/>
      <c r="BN91" s="302"/>
      <c r="BO91" s="302"/>
      <c r="BP91" s="302"/>
      <c r="BQ91" s="302"/>
      <c r="BR91" s="302"/>
      <c r="BS91" s="302"/>
      <c r="BT91" s="302"/>
      <c r="BU91" s="302"/>
      <c r="BV91" s="302"/>
      <c r="BW91" s="302"/>
      <c r="BX91" s="302"/>
      <c r="BY91" s="302"/>
      <c r="BZ91" s="302"/>
      <c r="CA91" s="302"/>
      <c r="CB91" s="189"/>
      <c r="CC91" s="303"/>
      <c r="CD91" s="303"/>
      <c r="CE91" s="53" t="s">
        <v>47</v>
      </c>
      <c r="CG91" s="315">
        <f>CG89*Insert_Finance!$C$17</f>
        <v>0</v>
      </c>
      <c r="CH91" s="315">
        <f ca="1">CH89*Insert_Finance!$C$17</f>
        <v>0</v>
      </c>
      <c r="CI91" s="315">
        <f ca="1">CI89*Insert_Finance!$C$17</f>
        <v>0</v>
      </c>
      <c r="CJ91" s="315">
        <f ca="1">CJ89*Insert_Finance!$C$17</f>
        <v>0</v>
      </c>
      <c r="CK91" s="315">
        <f ca="1">CK89*Insert_Finance!$C$17</f>
        <v>0</v>
      </c>
      <c r="CL91" s="315">
        <f ca="1">CL89*Insert_Finance!$C$17</f>
        <v>0</v>
      </c>
      <c r="CM91" s="315">
        <f ca="1">CM89*Insert_Finance!$C$17</f>
        <v>0</v>
      </c>
      <c r="CN91" s="315">
        <f ca="1">CN89*Insert_Finance!$C$17</f>
        <v>0</v>
      </c>
      <c r="CO91" s="315">
        <f ca="1">CO89*Insert_Finance!$C$17</f>
        <v>0</v>
      </c>
      <c r="CP91" s="315">
        <f ca="1">CP89*Insert_Finance!$C$17</f>
        <v>0</v>
      </c>
      <c r="CQ91" s="315">
        <f ca="1">CQ89*Insert_Finance!$C$17</f>
        <v>0</v>
      </c>
      <c r="CR91" s="315">
        <f ca="1">CR89*Insert_Finance!$C$17</f>
        <v>0</v>
      </c>
      <c r="CS91" s="315">
        <f ca="1">CS89*Insert_Finance!$C$17</f>
        <v>0</v>
      </c>
      <c r="CT91" s="315">
        <f ca="1">CT89*Insert_Finance!$C$17</f>
        <v>0</v>
      </c>
      <c r="CU91" s="315">
        <f ca="1">CU89*Insert_Finance!$C$17</f>
        <v>0</v>
      </c>
      <c r="CV91" s="315">
        <f ca="1">CV89*Insert_Finance!$C$17</f>
        <v>0</v>
      </c>
      <c r="CW91" s="315">
        <f ca="1">CW89*Insert_Finance!$C$17</f>
        <v>0</v>
      </c>
      <c r="CX91" s="315">
        <f ca="1">CX89*Insert_Finance!$C$17</f>
        <v>0</v>
      </c>
      <c r="CY91" s="315">
        <f ca="1">CY89*Insert_Finance!$C$17</f>
        <v>0</v>
      </c>
      <c r="CZ91" s="315">
        <f ca="1">CZ89*Insert_Finance!$C$17</f>
        <v>0</v>
      </c>
    </row>
    <row r="92" spans="1:104" ht="15" hidden="1" customHeight="1" outlineLevel="1" x14ac:dyDescent="0.3">
      <c r="A92" s="304"/>
      <c r="B92" s="338"/>
      <c r="C92" s="305"/>
      <c r="D92" s="306"/>
      <c r="E92" s="307" t="str">
        <f>_xlfn.IFNA(INDEX(Table_Def[[Asset category]:[Unit]],MATCH(Insert_Assets!B92,Table_Def[Asset category],0),2),"")</f>
        <v/>
      </c>
      <c r="F92" s="339"/>
      <c r="G92" s="340" t="s">
        <v>211</v>
      </c>
      <c r="H92" s="309">
        <f t="shared" si="244"/>
        <v>0</v>
      </c>
      <c r="I92" s="341"/>
      <c r="J92" s="342"/>
      <c r="K92" s="311">
        <f t="shared" si="248"/>
        <v>0</v>
      </c>
      <c r="L92" s="312">
        <f t="shared" si="153"/>
        <v>1</v>
      </c>
      <c r="M92" s="313">
        <f t="shared" si="245"/>
        <v>0</v>
      </c>
      <c r="N92" s="316">
        <f>_xlfn.IFNA(IF(INDEX(Table_Def[],MATCH(B92,Table_Def[Asset category],0),3)=0,20,INDEX(Table_Def[],MATCH(B92,Table_Def[Asset category],0),3)),0)</f>
        <v>0</v>
      </c>
      <c r="P92" s="178"/>
      <c r="Q92" s="178"/>
      <c r="R92" s="178"/>
      <c r="S92" s="178"/>
      <c r="T92" s="302"/>
      <c r="U92" s="302"/>
      <c r="V92" s="302"/>
      <c r="W92" s="302"/>
      <c r="X92" s="302"/>
      <c r="Y92" s="302"/>
      <c r="Z92" s="302"/>
      <c r="AA92" s="302"/>
      <c r="AB92" s="302"/>
      <c r="AC92" s="302"/>
      <c r="AD92" s="302"/>
      <c r="AE92" s="302"/>
      <c r="AF92" s="302"/>
      <c r="AG92" s="302"/>
      <c r="AH92" s="302"/>
      <c r="AI92" s="302"/>
      <c r="AJ92" s="302"/>
      <c r="AK92" s="302"/>
      <c r="AL92" s="302"/>
      <c r="AM92" s="302"/>
      <c r="AN92" s="302"/>
      <c r="AO92" s="302"/>
      <c r="AP92" s="302"/>
      <c r="AQ92" s="302"/>
      <c r="AR92" s="302"/>
      <c r="AS92" s="302"/>
      <c r="AT92" s="302"/>
      <c r="AU92" s="302"/>
      <c r="AV92" s="302"/>
      <c r="AW92" s="302"/>
      <c r="AX92" s="302"/>
      <c r="AY92" s="302"/>
      <c r="AZ92" s="302"/>
      <c r="BA92" s="302"/>
      <c r="BB92" s="302"/>
      <c r="BC92" s="302"/>
      <c r="BD92" s="302"/>
      <c r="BE92" s="302"/>
      <c r="BF92" s="302"/>
      <c r="BG92" s="302"/>
      <c r="BH92" s="302"/>
      <c r="BI92" s="302"/>
      <c r="BJ92" s="302"/>
      <c r="BK92" s="302"/>
      <c r="BL92" s="302"/>
      <c r="BM92" s="302"/>
      <c r="BN92" s="302"/>
      <c r="BO92" s="302"/>
      <c r="BP92" s="302"/>
      <c r="BQ92" s="302"/>
      <c r="BR92" s="302"/>
      <c r="BS92" s="302"/>
      <c r="BT92" s="302"/>
      <c r="BU92" s="302"/>
      <c r="BV92" s="302"/>
      <c r="BW92" s="302"/>
      <c r="BX92" s="302"/>
      <c r="BY92" s="302"/>
      <c r="BZ92" s="302"/>
      <c r="CA92" s="302"/>
      <c r="CB92" s="189"/>
      <c r="CC92" s="303"/>
      <c r="CD92" s="303"/>
      <c r="CE92" s="53" t="s">
        <v>48</v>
      </c>
      <c r="CF92" s="315"/>
      <c r="CG92" s="315">
        <f ca="1">IF(CG89=0,0,
IF(CG89&lt;1,0,
IF($N86-CG87&lt;&gt;$N86,-PMT(Insert_Finance!$C$17,$N86,OFFSET(CG89,,(CG87-$N86),1,1),0,0),
IF(CG87=0,0,CF92))))</f>
        <v>0</v>
      </c>
      <c r="CH92" s="315">
        <f ca="1">IF(CH89=0,0,
IF(CH89&lt;1,0,
IF($N86-CH87&lt;&gt;$N86,-PMT(Insert_Finance!$C$17,$N86,OFFSET(CH89,,(CH87-$N86),1,1),0,0),
IF(CH87=0,0,CG92))))</f>
        <v>0</v>
      </c>
      <c r="CI92" s="315">
        <f ca="1">IF(CI89=0,0,
IF(CI89&lt;1,0,
IF($N86-CI87&lt;&gt;$N86,-PMT(Insert_Finance!$C$17,$N86,OFFSET(CI89,,(CI87-$N86),1,1),0,0),
IF(CI87=0,0,CH92))))</f>
        <v>0</v>
      </c>
      <c r="CJ92" s="315">
        <f ca="1">IF(CJ89=0,0,
IF(CJ89&lt;1,0,
IF($N86-CJ87&lt;&gt;$N86,-PMT(Insert_Finance!$C$17,$N86,OFFSET(CJ89,,(CJ87-$N86),1,1),0,0),
IF(CJ87=0,0,CI92))))</f>
        <v>0</v>
      </c>
      <c r="CK92" s="315">
        <f ca="1">IF(CK89=0,0,
IF(CK89&lt;1,0,
IF($N86-CK87&lt;&gt;$N86,-PMT(Insert_Finance!$C$17,$N86,OFFSET(CK89,,(CK87-$N86),1,1),0,0),
IF(CK87=0,0,CJ92))))</f>
        <v>0</v>
      </c>
      <c r="CL92" s="315">
        <f ca="1">IF(CL89=0,0,
IF(CL89&lt;1,0,
IF($N86-CL87&lt;&gt;$N86,-PMT(Insert_Finance!$C$17,$N86,OFFSET(CL89,,(CL87-$N86),1,1),0,0),
IF(CL87=0,0,CK92))))</f>
        <v>0</v>
      </c>
      <c r="CM92" s="315">
        <f ca="1">IF(CM89=0,0,
IF(CM89&lt;1,0,
IF($N86-CM87&lt;&gt;$N86,-PMT(Insert_Finance!$C$17,$N86,OFFSET(CM89,,(CM87-$N86),1,1),0,0),
IF(CM87=0,0,CL92))))</f>
        <v>0</v>
      </c>
      <c r="CN92" s="315">
        <f ca="1">IF(CN89=0,0,
IF(CN89&lt;1,0,
IF($N86-CN87&lt;&gt;$N86,-PMT(Insert_Finance!$C$17,$N86,OFFSET(CN89,,(CN87-$N86),1,1),0,0),
IF(CN87=0,0,CM92))))</f>
        <v>0</v>
      </c>
      <c r="CO92" s="315">
        <f ca="1">IF(CO89=0,0,
IF(CO89&lt;1,0,
IF($N86-CO87&lt;&gt;$N86,-PMT(Insert_Finance!$C$17,$N86,OFFSET(CO89,,(CO87-$N86),1,1),0,0),
IF(CO87=0,0,CN92))))</f>
        <v>0</v>
      </c>
      <c r="CP92" s="315">
        <f ca="1">IF(CP89=0,0,
IF(CP89&lt;1,0,
IF($N86-CP87&lt;&gt;$N86,-PMT(Insert_Finance!$C$17,$N86,OFFSET(CP89,,(CP87-$N86),1,1),0,0),
IF(CP87=0,0,CO92))))</f>
        <v>0</v>
      </c>
      <c r="CQ92" s="315">
        <f ca="1">IF(CQ89=0,0,
IF(CQ89&lt;1,0,
IF($N86-CQ87&lt;&gt;$N86,-PMT(Insert_Finance!$C$17,$N86,OFFSET(CQ89,,(CQ87-$N86),1,1),0,0),
IF(CQ87=0,0,CP92))))</f>
        <v>0</v>
      </c>
      <c r="CR92" s="315">
        <f ca="1">IF(CR89=0,0,
IF(CR89&lt;1,0,
IF($N86-CR87&lt;&gt;$N86,-PMT(Insert_Finance!$C$17,$N86,OFFSET(CR89,,(CR87-$N86),1,1),0,0),
IF(CR87=0,0,CQ92))))</f>
        <v>0</v>
      </c>
      <c r="CS92" s="315">
        <f ca="1">IF(CS89=0,0,
IF(CS89&lt;1,0,
IF($N86-CS87&lt;&gt;$N86,-PMT(Insert_Finance!$C$17,$N86,OFFSET(CS89,,(CS87-$N86),1,1),0,0),
IF(CS87=0,0,CR92))))</f>
        <v>0</v>
      </c>
      <c r="CT92" s="315">
        <f ca="1">IF(CT89=0,0,
IF(CT89&lt;1,0,
IF($N86-CT87&lt;&gt;$N86,-PMT(Insert_Finance!$C$17,$N86,OFFSET(CT89,,(CT87-$N86),1,1),0,0),
IF(CT87=0,0,CS92))))</f>
        <v>0</v>
      </c>
      <c r="CU92" s="315">
        <f ca="1">IF(CU89=0,0,
IF(CU89&lt;1,0,
IF($N86-CU87&lt;&gt;$N86,-PMT(Insert_Finance!$C$17,$N86,OFFSET(CU89,,(CU87-$N86),1,1),0,0),
IF(CU87=0,0,CT92))))</f>
        <v>0</v>
      </c>
      <c r="CV92" s="315">
        <f ca="1">IF(CV89=0,0,
IF(CV89&lt;1,0,
IF($N86-CV87&lt;&gt;$N86,-PMT(Insert_Finance!$C$17,$N86,OFFSET(CV89,,(CV87-$N86),1,1),0,0),
IF(CV87=0,0,CU92))))</f>
        <v>0</v>
      </c>
      <c r="CW92" s="315">
        <f ca="1">IF(CW89=0,0,
IF(CW89&lt;1,0,
IF($N86-CW87&lt;&gt;$N86,-PMT(Insert_Finance!$C$17,$N86,OFFSET(CW89,,(CW87-$N86),1,1),0,0),
IF(CW87=0,0,CV92))))</f>
        <v>0</v>
      </c>
      <c r="CX92" s="315">
        <f ca="1">IF(CX89=0,0,
IF(CX89&lt;1,0,
IF($N86-CX87&lt;&gt;$N86,-PMT(Insert_Finance!$C$17,$N86,OFFSET(CX89,,(CX87-$N86),1,1),0,0),
IF(CX87=0,0,CW92))))</f>
        <v>0</v>
      </c>
      <c r="CY92" s="315">
        <f ca="1">IF(CY89=0,0,
IF(CY89&lt;1,0,
IF($N86-CY87&lt;&gt;$N86,-PMT(Insert_Finance!$C$17,$N86,OFFSET(CY89,,(CY87-$N86),1,1),0,0),
IF(CY87=0,0,CX92))))</f>
        <v>0</v>
      </c>
      <c r="CZ92" s="315">
        <f ca="1">IF(CZ89=0,0,
IF(CZ89&lt;1,0,
IF($N86-CZ87&lt;&gt;$N86,-PMT(Insert_Finance!$C$17,$N86,OFFSET(CZ89,,(CZ87-$N86),1,1),0,0),
IF(CZ87=0,0,CY92))))</f>
        <v>0</v>
      </c>
    </row>
    <row r="93" spans="1:104" ht="30" customHeight="1" collapsed="1" x14ac:dyDescent="0.3">
      <c r="A93" s="304"/>
      <c r="B93" s="674"/>
      <c r="C93" s="657"/>
      <c r="D93" s="658"/>
      <c r="E93" s="307" t="str">
        <f>_xlfn.IFNA(INDEX(Table_Def[[Asset category]:[Unit]],MATCH(Insert_Assets!B93,Table_Def[Asset category],0),2),"")</f>
        <v/>
      </c>
      <c r="F93" s="682"/>
      <c r="G93" s="340" t="s">
        <v>211</v>
      </c>
      <c r="H93" s="309">
        <f t="shared" si="244"/>
        <v>0</v>
      </c>
      <c r="I93" s="687"/>
      <c r="J93" s="688"/>
      <c r="K93" s="311">
        <f t="shared" si="248"/>
        <v>0</v>
      </c>
      <c r="L93" s="312">
        <f t="shared" si="153"/>
        <v>1</v>
      </c>
      <c r="M93" s="313">
        <f t="shared" si="245"/>
        <v>0</v>
      </c>
      <c r="N93" s="316">
        <f>_xlfn.IFNA(IF(INDEX(Table_Def[],MATCH(B93,Table_Def[Asset category],0),3)=0,20,INDEX(Table_Def[],MATCH(B93,Table_Def[Asset category],0),3)),0)</f>
        <v>0</v>
      </c>
      <c r="P93" s="178"/>
      <c r="Q93" s="178"/>
      <c r="R93" s="178"/>
      <c r="S93" s="178"/>
      <c r="T93" s="302">
        <f t="shared" ref="T93:T149" si="252">SUMIF($CG$6:$CZ$6,T$17,$CG97:$CZ97)</f>
        <v>0</v>
      </c>
      <c r="U93" s="302">
        <f>SUMIF($CG$6:$CZ$6,T$17,$CG96:$CZ96)</f>
        <v>0</v>
      </c>
      <c r="V93" s="302">
        <f>SUMIF($CG$6:$CZ$6,T$17,$CG98:$CZ98)</f>
        <v>0</v>
      </c>
      <c r="W93" s="302">
        <f t="shared" ref="W93:W149" si="253">SUMIF($CG$6:$CZ$6,W$17,$CG97:$CZ97)</f>
        <v>0</v>
      </c>
      <c r="X93" s="302">
        <f>SUMIF($CG$6:$CZ$6,W$17,$CG96:$CZ96)</f>
        <v>0</v>
      </c>
      <c r="Y93" s="302">
        <f>SUMIF($CG$6:$CZ$6,W$17,$CG98:$CZ98)</f>
        <v>0</v>
      </c>
      <c r="Z93" s="302">
        <f t="shared" ref="Z93:Z149" si="254">SUMIF($CG$6:$CZ$6,Z$17,$CG97:$CZ97)</f>
        <v>0</v>
      </c>
      <c r="AA93" s="302">
        <f>SUMIF($CG$6:$CZ$6,Z$17,$CG96:$CZ96)</f>
        <v>0</v>
      </c>
      <c r="AB93" s="302">
        <f>SUMIF($CG$6:$CZ$6,Z$17,$CG98:$CZ98)</f>
        <v>0</v>
      </c>
      <c r="AC93" s="302">
        <f t="shared" ref="AC93:AC149" si="255">SUMIF($CG$6:$CZ$6,AC$17,$CG97:$CZ97)</f>
        <v>0</v>
      </c>
      <c r="AD93" s="302">
        <f>SUMIF($CG$6:$CZ$6,AC$17,$CG96:$CZ96)</f>
        <v>0</v>
      </c>
      <c r="AE93" s="302">
        <f>SUMIF($CG$6:$CZ$6,AC$17,$CG98:$CZ98)</f>
        <v>0</v>
      </c>
      <c r="AF93" s="302">
        <f t="shared" ref="AF93:AF149" si="256">SUMIF($CG$6:$CZ$6,AF$17,$CG97:$CZ97)</f>
        <v>0</v>
      </c>
      <c r="AG93" s="302">
        <f>SUMIF($CG$6:$CZ$6,AF$17,$CG96:$CZ96)</f>
        <v>0</v>
      </c>
      <c r="AH93" s="302">
        <f>SUMIF($CG$6:$CZ$6,AF$17,$CG98:$CZ98)</f>
        <v>0</v>
      </c>
      <c r="AI93" s="302">
        <f t="shared" ref="AI93:AI149" si="257">SUMIF($CG$6:$CZ$6,AI$17,$CG97:$CZ97)</f>
        <v>0</v>
      </c>
      <c r="AJ93" s="302">
        <f>SUMIF($CG$6:$CZ$6,AI$17,$CG96:$CZ96)</f>
        <v>0</v>
      </c>
      <c r="AK93" s="302">
        <f>SUMIF($CG$6:$CZ$6,AI$17,$CG98:$CZ98)</f>
        <v>0</v>
      </c>
      <c r="AL93" s="302">
        <f t="shared" ref="AL93:AL149" si="258">SUMIF($CG$6:$CZ$6,AL$17,$CG97:$CZ97)</f>
        <v>0</v>
      </c>
      <c r="AM93" s="302">
        <f>SUMIF($CG$6:$CZ$6,AL$17,$CG96:$CZ96)</f>
        <v>0</v>
      </c>
      <c r="AN93" s="302">
        <f>SUMIF($CG$6:$CZ$6,AL$17,$CG98:$CZ98)</f>
        <v>0</v>
      </c>
      <c r="AO93" s="302">
        <f t="shared" ref="AO93:AO149" si="259">SUMIF($CG$6:$CZ$6,AO$17,$CG97:$CZ97)</f>
        <v>0</v>
      </c>
      <c r="AP93" s="302">
        <f>SUMIF($CG$6:$CZ$6,AO$17,$CG96:$CZ96)</f>
        <v>0</v>
      </c>
      <c r="AQ93" s="302">
        <f>SUMIF($CG$6:$CZ$6,AO$17,$CG98:$CZ98)</f>
        <v>0</v>
      </c>
      <c r="AR93" s="302">
        <f t="shared" ref="AR93:AR149" si="260">SUMIF($CG$6:$CZ$6,AR$17,$CG97:$CZ97)</f>
        <v>0</v>
      </c>
      <c r="AS93" s="302">
        <f>SUMIF($CG$6:$CZ$6,AR$17,$CG96:$CZ96)</f>
        <v>0</v>
      </c>
      <c r="AT93" s="302">
        <f>SUMIF($CG$6:$CZ$6,AR$17,$CG98:$CZ98)</f>
        <v>0</v>
      </c>
      <c r="AU93" s="302">
        <f t="shared" ref="AU93:AU149" si="261">SUMIF($CG$6:$CZ$6,AU$17,$CG97:$CZ97)</f>
        <v>0</v>
      </c>
      <c r="AV93" s="302">
        <f>SUMIF($CG$6:$CZ$6,AU$17,$CG96:$CZ96)</f>
        <v>0</v>
      </c>
      <c r="AW93" s="302">
        <f>SUMIF($CG$6:$CZ$6,AU$17,$CG98:$CZ98)</f>
        <v>0</v>
      </c>
      <c r="AX93" s="302">
        <f t="shared" ref="AX93:AX149" si="262">SUMIF($CG$6:$CZ$6,AX$17,$CG97:$CZ97)</f>
        <v>0</v>
      </c>
      <c r="AY93" s="302">
        <f>SUMIF($CG$6:$CZ$6,AX$17,$CG96:$CZ96)</f>
        <v>0</v>
      </c>
      <c r="AZ93" s="302">
        <f>SUMIF($CG$6:$CZ$6,AX$17,$CG98:$CZ98)</f>
        <v>0</v>
      </c>
      <c r="BA93" s="302">
        <f t="shared" ref="BA93:BA149" si="263">SUMIF($CG$6:$CZ$6,BA$17,$CG97:$CZ97)</f>
        <v>0</v>
      </c>
      <c r="BB93" s="302">
        <f>SUMIF($CG$6:$CZ$6,BA$17,$CG96:$CZ96)</f>
        <v>0</v>
      </c>
      <c r="BC93" s="302">
        <f>SUMIF($CG$6:$CZ$6,BA$17,$CG98:$CZ98)</f>
        <v>0</v>
      </c>
      <c r="BD93" s="302">
        <f t="shared" ref="BD93:BD149" si="264">SUMIF($CG$6:$CZ$6,BD$17,$CG97:$CZ97)</f>
        <v>0</v>
      </c>
      <c r="BE93" s="302">
        <f>SUMIF($CG$6:$CZ$6,BD$17,$CG96:$CZ96)</f>
        <v>0</v>
      </c>
      <c r="BF93" s="302">
        <f>SUMIF($CG$6:$CZ$6,BD$17,$CG98:$CZ98)</f>
        <v>0</v>
      </c>
      <c r="BG93" s="302">
        <f t="shared" ref="BG93:BG149" si="265">SUMIF($CG$6:$CZ$6,BG$17,$CG97:$CZ97)</f>
        <v>0</v>
      </c>
      <c r="BH93" s="302">
        <f>SUMIF($CG$6:$CZ$6,BG$17,$CG96:$CZ96)</f>
        <v>0</v>
      </c>
      <c r="BI93" s="302">
        <f>SUMIF($CG$6:$CZ$6,BG$17,$CG98:$CZ98)</f>
        <v>0</v>
      </c>
      <c r="BJ93" s="302">
        <f t="shared" ref="BJ93:BJ149" si="266">SUMIF($CG$6:$CZ$6,BJ$17,$CG97:$CZ97)</f>
        <v>0</v>
      </c>
      <c r="BK93" s="302">
        <f>SUMIF($CG$6:$CZ$6,BJ$17,$CG96:$CZ96)</f>
        <v>0</v>
      </c>
      <c r="BL93" s="302">
        <f>SUMIF($CG$6:$CZ$6,BJ$17,$CG98:$CZ98)</f>
        <v>0</v>
      </c>
      <c r="BM93" s="302">
        <f t="shared" ref="BM93:BM149" si="267">SUMIF($CG$6:$CZ$6,BM$17,$CG97:$CZ97)</f>
        <v>0</v>
      </c>
      <c r="BN93" s="302">
        <f>SUMIF($CG$6:$CZ$6,BM$17,$CG96:$CZ96)</f>
        <v>0</v>
      </c>
      <c r="BO93" s="302">
        <f>SUMIF($CG$6:$CZ$6,BM$17,$CG98:$CZ98)</f>
        <v>0</v>
      </c>
      <c r="BP93" s="302">
        <f t="shared" ref="BP93:BP149" si="268">SUMIF($CG$6:$CZ$6,BP$17,$CG97:$CZ97)</f>
        <v>0</v>
      </c>
      <c r="BQ93" s="302">
        <f>SUMIF($CG$6:$CZ$6,BP$17,$CG96:$CZ96)</f>
        <v>0</v>
      </c>
      <c r="BR93" s="302">
        <f>SUMIF($CG$6:$CZ$6,BP$17,$CG98:$CZ98)</f>
        <v>0</v>
      </c>
      <c r="BS93" s="302">
        <f t="shared" ref="BS93:BS149" si="269">SUMIF($CG$6:$CZ$6,BS$17,$CG97:$CZ97)</f>
        <v>0</v>
      </c>
      <c r="BT93" s="302">
        <f>SUMIF($CG$6:$CZ$6,BS$17,$CG96:$CZ96)</f>
        <v>0</v>
      </c>
      <c r="BU93" s="302">
        <f>SUMIF($CG$6:$CZ$6,BS$17,$CG98:$CZ98)</f>
        <v>0</v>
      </c>
      <c r="BV93" s="302">
        <f t="shared" ref="BV93:BV149" si="270">SUMIF($CG$6:$CZ$6,BV$17,$CG97:$CZ97)</f>
        <v>0</v>
      </c>
      <c r="BW93" s="302">
        <f>SUMIF($CG$6:$CZ$6,BV$17,$CG96:$CZ96)</f>
        <v>0</v>
      </c>
      <c r="BX93" s="302">
        <f>SUMIF($CG$6:$CZ$6,BV$17,$CG98:$CZ98)</f>
        <v>0</v>
      </c>
      <c r="BY93" s="302">
        <f t="shared" ref="BY93:BY149" si="271">SUMIF($CG$6:$CZ$6,BY$17,$CG97:$CZ97)</f>
        <v>0</v>
      </c>
      <c r="BZ93" s="302">
        <f>SUMIF($CG$6:$CZ$6,BY$17,$CG96:$CZ96)</f>
        <v>0</v>
      </c>
      <c r="CA93" s="302">
        <f>SUMIF($CG$6:$CZ$6,BY$17,$CG98:$CZ98)</f>
        <v>0</v>
      </c>
      <c r="CB93" s="189"/>
      <c r="CC93" s="303"/>
      <c r="CD93" s="303"/>
      <c r="CF93" s="293"/>
      <c r="CG93" s="317"/>
      <c r="CH93" s="317"/>
      <c r="CI93" s="317"/>
      <c r="CJ93" s="317"/>
      <c r="CK93" s="317"/>
      <c r="CL93" s="317"/>
      <c r="CM93" s="317"/>
      <c r="CN93" s="317"/>
      <c r="CO93" s="317"/>
      <c r="CP93" s="317"/>
      <c r="CQ93" s="317"/>
      <c r="CR93" s="317"/>
      <c r="CS93" s="344"/>
    </row>
    <row r="94" spans="1:104" ht="15" hidden="1" customHeight="1" outlineLevel="1" x14ac:dyDescent="0.3">
      <c r="A94" s="304"/>
      <c r="B94" s="338"/>
      <c r="C94" s="305"/>
      <c r="D94" s="306"/>
      <c r="E94" s="307" t="str">
        <f>_xlfn.IFNA(INDEX(Table_Def[[Asset category]:[Unit]],MATCH(Insert_Assets!B94,Table_Def[Asset category],0),2),"")</f>
        <v/>
      </c>
      <c r="F94" s="339"/>
      <c r="G94" s="340" t="s">
        <v>211</v>
      </c>
      <c r="H94" s="309">
        <f t="shared" si="244"/>
        <v>0</v>
      </c>
      <c r="I94" s="341"/>
      <c r="J94" s="342"/>
      <c r="K94" s="311">
        <f t="shared" si="248"/>
        <v>0</v>
      </c>
      <c r="L94" s="312">
        <f t="shared" si="153"/>
        <v>1</v>
      </c>
      <c r="M94" s="313">
        <f t="shared" si="245"/>
        <v>0</v>
      </c>
      <c r="N94" s="316">
        <f>_xlfn.IFNA(IF(INDEX(Table_Def[],MATCH(B94,Table_Def[Asset category],0),3)=0,20,INDEX(Table_Def[],MATCH(B94,Table_Def[Asset category],0),3)),0)</f>
        <v>0</v>
      </c>
      <c r="P94" s="178"/>
      <c r="Q94" s="178"/>
      <c r="R94" s="178"/>
      <c r="S94" s="178"/>
      <c r="T94" s="302"/>
      <c r="U94" s="302"/>
      <c r="V94" s="302"/>
      <c r="W94" s="302"/>
      <c r="X94" s="302"/>
      <c r="Y94" s="302"/>
      <c r="Z94" s="302"/>
      <c r="AA94" s="302"/>
      <c r="AB94" s="302"/>
      <c r="AC94" s="302"/>
      <c r="AD94" s="302"/>
      <c r="AE94" s="302"/>
      <c r="AF94" s="302"/>
      <c r="AG94" s="302"/>
      <c r="AH94" s="302"/>
      <c r="AI94" s="302"/>
      <c r="AJ94" s="302"/>
      <c r="AK94" s="302"/>
      <c r="AL94" s="302"/>
      <c r="AM94" s="302"/>
      <c r="AN94" s="302"/>
      <c r="AO94" s="302"/>
      <c r="AP94" s="302"/>
      <c r="AQ94" s="302"/>
      <c r="AR94" s="302"/>
      <c r="AS94" s="302"/>
      <c r="AT94" s="302"/>
      <c r="AU94" s="302"/>
      <c r="AV94" s="302"/>
      <c r="AW94" s="302"/>
      <c r="AX94" s="302"/>
      <c r="AY94" s="302"/>
      <c r="AZ94" s="302"/>
      <c r="BA94" s="302"/>
      <c r="BB94" s="302"/>
      <c r="BC94" s="302"/>
      <c r="BD94" s="302"/>
      <c r="BE94" s="302"/>
      <c r="BF94" s="302"/>
      <c r="BG94" s="302"/>
      <c r="BH94" s="302"/>
      <c r="BI94" s="302"/>
      <c r="BJ94" s="302"/>
      <c r="BK94" s="302"/>
      <c r="BL94" s="302"/>
      <c r="BM94" s="302"/>
      <c r="BN94" s="302"/>
      <c r="BO94" s="302"/>
      <c r="BP94" s="302"/>
      <c r="BQ94" s="302"/>
      <c r="BR94" s="302"/>
      <c r="BS94" s="302"/>
      <c r="BT94" s="302"/>
      <c r="BU94" s="302"/>
      <c r="BV94" s="302"/>
      <c r="BW94" s="302"/>
      <c r="BX94" s="302"/>
      <c r="BY94" s="302"/>
      <c r="BZ94" s="302"/>
      <c r="CA94" s="302"/>
      <c r="CB94" s="189"/>
      <c r="CC94" s="303"/>
      <c r="CD94" s="303"/>
      <c r="CE94" s="53" t="s">
        <v>49</v>
      </c>
      <c r="CF94" s="293"/>
      <c r="CG94" s="314">
        <f>IF($I93=CG$6,$N93,
IF(CF93&gt;0,CF93-1,0))</f>
        <v>0</v>
      </c>
      <c r="CH94" s="314">
        <f ca="1">IF(OR($I93=CH$6,CG95=$N93),$N93,
IF(CG94&gt;0,CG94-1,0))</f>
        <v>0</v>
      </c>
      <c r="CI94" s="314">
        <f t="shared" ref="CI94" ca="1" si="272">IF(OR($I93=CI$6,CH95=$N93),$N93,
IF(CH94&gt;0,CH94-1,0))</f>
        <v>0</v>
      </c>
      <c r="CJ94" s="314">
        <f t="shared" ref="CJ94" ca="1" si="273">IF(OR($I93=CJ$6,CI95=$N93),$N93,
IF(CI94&gt;0,CI94-1,0))</f>
        <v>0</v>
      </c>
      <c r="CK94" s="314">
        <f t="shared" ref="CK94" ca="1" si="274">IF(OR($I93=CK$6,CJ95=$N93),$N93,
IF(CJ94&gt;0,CJ94-1,0))</f>
        <v>0</v>
      </c>
      <c r="CL94" s="314">
        <f t="shared" ref="CL94" ca="1" si="275">IF(OR($I93=CL$6,CK95=$N93),$N93,
IF(CK94&gt;0,CK94-1,0))</f>
        <v>0</v>
      </c>
      <c r="CM94" s="314">
        <f t="shared" ref="CM94" ca="1" si="276">IF(OR($I93=CM$6,CL95=$N93),$N93,
IF(CL94&gt;0,CL94-1,0))</f>
        <v>0</v>
      </c>
      <c r="CN94" s="314">
        <f t="shared" ref="CN94" ca="1" si="277">IF(OR($I93=CN$6,CM95=$N93),$N93,
IF(CM94&gt;0,CM94-1,0))</f>
        <v>0</v>
      </c>
      <c r="CO94" s="314">
        <f t="shared" ref="CO94" ca="1" si="278">IF(OR($I93=CO$6,CN95=$N93),$N93,
IF(CN94&gt;0,CN94-1,0))</f>
        <v>0</v>
      </c>
      <c r="CP94" s="314">
        <f t="shared" ref="CP94" ca="1" si="279">IF(OR($I93=CP$6,CO95=$N93),$N93,
IF(CO94&gt;0,CO94-1,0))</f>
        <v>0</v>
      </c>
      <c r="CQ94" s="314">
        <f t="shared" ref="CQ94" ca="1" si="280">IF(OR($I93=CQ$6,CP95=$N93),$N93,
IF(CP94&gt;0,CP94-1,0))</f>
        <v>0</v>
      </c>
      <c r="CR94" s="314">
        <f t="shared" ref="CR94" ca="1" si="281">IF(OR($I93=CR$6,CQ95=$N93),$N93,
IF(CQ94&gt;0,CQ94-1,0))</f>
        <v>0</v>
      </c>
      <c r="CS94" s="314">
        <f t="shared" ref="CS94" ca="1" si="282">IF(OR($I93=CS$6,CR95=$N93),$N93,
IF(CR94&gt;0,CR94-1,0))</f>
        <v>0</v>
      </c>
      <c r="CT94" s="314">
        <f t="shared" ref="CT94" ca="1" si="283">IF(OR($I93=CT$6,CS95=$N93),$N93,
IF(CS94&gt;0,CS94-1,0))</f>
        <v>0</v>
      </c>
      <c r="CU94" s="314">
        <f t="shared" ref="CU94" ca="1" si="284">IF(OR($I93=CU$6,CT95=$N93),$N93,
IF(CT94&gt;0,CT94-1,0))</f>
        <v>0</v>
      </c>
      <c r="CV94" s="314">
        <f t="shared" ref="CV94" ca="1" si="285">IF(OR($I93=CV$6,CU95=$N93),$N93,
IF(CU94&gt;0,CU94-1,0))</f>
        <v>0</v>
      </c>
      <c r="CW94" s="314">
        <f t="shared" ref="CW94" ca="1" si="286">IF(OR($I93=CW$6,CV95=$N93),$N93,
IF(CV94&gt;0,CV94-1,0))</f>
        <v>0</v>
      </c>
      <c r="CX94" s="314">
        <f t="shared" ref="CX94" ca="1" si="287">IF(OR($I93=CX$6,CW95=$N93),$N93,
IF(CW94&gt;0,CW94-1,0))</f>
        <v>0</v>
      </c>
      <c r="CY94" s="314">
        <f t="shared" ref="CY94" ca="1" si="288">IF(OR($I93=CY$6,CX95=$N93),$N93,
IF(CX94&gt;0,CX94-1,0))</f>
        <v>0</v>
      </c>
      <c r="CZ94" s="314">
        <f t="shared" ref="CZ94" ca="1" si="289">IF(OR($I93=CZ$6,CY95=$N93),$N93,
IF(CY94&gt;0,CY94-1,0))</f>
        <v>0</v>
      </c>
    </row>
    <row r="95" spans="1:104" ht="15" hidden="1" customHeight="1" outlineLevel="1" x14ac:dyDescent="0.3">
      <c r="A95" s="304"/>
      <c r="B95" s="338"/>
      <c r="C95" s="305"/>
      <c r="D95" s="306"/>
      <c r="E95" s="307" t="str">
        <f>_xlfn.IFNA(INDEX(Table_Def[[Asset category]:[Unit]],MATCH(Insert_Assets!B95,Table_Def[Asset category],0),2),"")</f>
        <v/>
      </c>
      <c r="F95" s="339"/>
      <c r="G95" s="340" t="s">
        <v>211</v>
      </c>
      <c r="H95" s="309">
        <f t="shared" si="244"/>
        <v>0</v>
      </c>
      <c r="I95" s="341"/>
      <c r="J95" s="342"/>
      <c r="K95" s="311"/>
      <c r="L95" s="312">
        <f t="shared" si="153"/>
        <v>1</v>
      </c>
      <c r="M95" s="313">
        <f t="shared" si="245"/>
        <v>0</v>
      </c>
      <c r="N95" s="316">
        <f>_xlfn.IFNA(IF(INDEX(Table_Def[],MATCH(B95,Table_Def[Asset category],0),3)=0,20,INDEX(Table_Def[],MATCH(B95,Table_Def[Asset category],0),3)),0)</f>
        <v>0</v>
      </c>
      <c r="P95" s="178"/>
      <c r="Q95" s="178"/>
      <c r="R95" s="178"/>
      <c r="S95" s="178"/>
      <c r="T95" s="302"/>
      <c r="U95" s="302"/>
      <c r="V95" s="302"/>
      <c r="W95" s="302"/>
      <c r="X95" s="302"/>
      <c r="Y95" s="302"/>
      <c r="Z95" s="302"/>
      <c r="AA95" s="302"/>
      <c r="AB95" s="302"/>
      <c r="AC95" s="302"/>
      <c r="AD95" s="302"/>
      <c r="AE95" s="302"/>
      <c r="AF95" s="302"/>
      <c r="AG95" s="302"/>
      <c r="AH95" s="302"/>
      <c r="AI95" s="302"/>
      <c r="AJ95" s="302"/>
      <c r="AK95" s="302"/>
      <c r="AL95" s="302"/>
      <c r="AM95" s="302"/>
      <c r="AN95" s="302"/>
      <c r="AO95" s="302"/>
      <c r="AP95" s="302"/>
      <c r="AQ95" s="302"/>
      <c r="AR95" s="302"/>
      <c r="AS95" s="302"/>
      <c r="AT95" s="302"/>
      <c r="AU95" s="302"/>
      <c r="AV95" s="302"/>
      <c r="AW95" s="302"/>
      <c r="AX95" s="302"/>
      <c r="AY95" s="302"/>
      <c r="AZ95" s="302"/>
      <c r="BA95" s="302"/>
      <c r="BB95" s="302"/>
      <c r="BC95" s="302"/>
      <c r="BD95" s="302"/>
      <c r="BE95" s="302"/>
      <c r="BF95" s="302"/>
      <c r="BG95" s="302"/>
      <c r="BH95" s="302"/>
      <c r="BI95" s="302"/>
      <c r="BJ95" s="302"/>
      <c r="BK95" s="302"/>
      <c r="BL95" s="302"/>
      <c r="BM95" s="302"/>
      <c r="BN95" s="302"/>
      <c r="BO95" s="302"/>
      <c r="BP95" s="302"/>
      <c r="BQ95" s="302"/>
      <c r="BR95" s="302"/>
      <c r="BS95" s="302"/>
      <c r="BT95" s="302"/>
      <c r="BU95" s="302"/>
      <c r="BV95" s="302"/>
      <c r="BW95" s="302"/>
      <c r="BX95" s="302"/>
      <c r="BY95" s="302"/>
      <c r="BZ95" s="302"/>
      <c r="CA95" s="302"/>
      <c r="CB95" s="189"/>
      <c r="CC95" s="303"/>
      <c r="CD95" s="303"/>
      <c r="CE95" s="53" t="s">
        <v>116</v>
      </c>
      <c r="CF95" s="293"/>
      <c r="CG95" s="314">
        <f t="shared" ref="CG95" ca="1" si="290">IF(AND(CG94=$N93,CG94&gt;0),1,IF(CG94=0,0,OFFSET(CG94,,(CG94-$N93),1,1)-CG94+1))</f>
        <v>0</v>
      </c>
      <c r="CH95" s="314">
        <f ca="1">IF(AND(CH94=$N93,CH94&gt;0),1,IF(CH94=0,0,OFFSET(CH94,,(CH94-$N93),1,1)-CH94+1))</f>
        <v>0</v>
      </c>
      <c r="CI95" s="314">
        <f t="shared" ref="CI95:CZ95" ca="1" si="291">IF(AND(CI94=$N93,CI94&gt;0),1,IF(CI94=0,0,OFFSET(CI94,,(CI94-$N93),1,1)-CI94+1))</f>
        <v>0</v>
      </c>
      <c r="CJ95" s="314">
        <f t="shared" ca="1" si="291"/>
        <v>0</v>
      </c>
      <c r="CK95" s="314">
        <f t="shared" ca="1" si="291"/>
        <v>0</v>
      </c>
      <c r="CL95" s="314">
        <f t="shared" ca="1" si="291"/>
        <v>0</v>
      </c>
      <c r="CM95" s="314">
        <f t="shared" ca="1" si="291"/>
        <v>0</v>
      </c>
      <c r="CN95" s="314">
        <f t="shared" ca="1" si="291"/>
        <v>0</v>
      </c>
      <c r="CO95" s="314">
        <f t="shared" ca="1" si="291"/>
        <v>0</v>
      </c>
      <c r="CP95" s="314">
        <f t="shared" ca="1" si="291"/>
        <v>0</v>
      </c>
      <c r="CQ95" s="314">
        <f t="shared" ca="1" si="291"/>
        <v>0</v>
      </c>
      <c r="CR95" s="314">
        <f t="shared" ca="1" si="291"/>
        <v>0</v>
      </c>
      <c r="CS95" s="314">
        <f t="shared" ca="1" si="291"/>
        <v>0</v>
      </c>
      <c r="CT95" s="314">
        <f t="shared" ca="1" si="291"/>
        <v>0</v>
      </c>
      <c r="CU95" s="314">
        <f t="shared" ca="1" si="291"/>
        <v>0</v>
      </c>
      <c r="CV95" s="314">
        <f t="shared" ca="1" si="291"/>
        <v>0</v>
      </c>
      <c r="CW95" s="314">
        <f t="shared" ca="1" si="291"/>
        <v>0</v>
      </c>
      <c r="CX95" s="314">
        <f t="shared" ca="1" si="291"/>
        <v>0</v>
      </c>
      <c r="CY95" s="314">
        <f t="shared" ca="1" si="291"/>
        <v>0</v>
      </c>
      <c r="CZ95" s="314">
        <f t="shared" ca="1" si="291"/>
        <v>0</v>
      </c>
    </row>
    <row r="96" spans="1:104" ht="15" hidden="1" customHeight="1" outlineLevel="1" x14ac:dyDescent="0.3">
      <c r="A96" s="304"/>
      <c r="B96" s="338"/>
      <c r="C96" s="305"/>
      <c r="D96" s="306"/>
      <c r="E96" s="307" t="str">
        <f>_xlfn.IFNA(INDEX(Table_Def[[Asset category]:[Unit]],MATCH(Insert_Assets!B96,Table_Def[Asset category],0),2),"")</f>
        <v/>
      </c>
      <c r="F96" s="339"/>
      <c r="G96" s="340" t="s">
        <v>211</v>
      </c>
      <c r="H96" s="309">
        <f t="shared" si="244"/>
        <v>0</v>
      </c>
      <c r="I96" s="341"/>
      <c r="J96" s="342"/>
      <c r="K96" s="311">
        <f t="shared" ref="K96:K101" si="292">SUMIF($J$22:$J$384,J96,$H$22:$H$384)</f>
        <v>0</v>
      </c>
      <c r="L96" s="312">
        <f t="shared" si="153"/>
        <v>1</v>
      </c>
      <c r="M96" s="313">
        <f t="shared" si="245"/>
        <v>0</v>
      </c>
      <c r="N96" s="316">
        <f>_xlfn.IFNA(IF(INDEX(Table_Def[],MATCH(B96,Table_Def[Asset category],0),3)=0,20,INDEX(Table_Def[],MATCH(B96,Table_Def[Asset category],0),3)),0)</f>
        <v>0</v>
      </c>
      <c r="P96" s="178"/>
      <c r="Q96" s="178"/>
      <c r="R96" s="178"/>
      <c r="S96" s="178"/>
      <c r="T96" s="302"/>
      <c r="U96" s="302"/>
      <c r="V96" s="302"/>
      <c r="W96" s="302"/>
      <c r="X96" s="302"/>
      <c r="Y96" s="302"/>
      <c r="Z96" s="302"/>
      <c r="AA96" s="302"/>
      <c r="AB96" s="302"/>
      <c r="AC96" s="302"/>
      <c r="AD96" s="302"/>
      <c r="AE96" s="302"/>
      <c r="AF96" s="302"/>
      <c r="AG96" s="302"/>
      <c r="AH96" s="302"/>
      <c r="AI96" s="302"/>
      <c r="AJ96" s="302"/>
      <c r="AK96" s="302"/>
      <c r="AL96" s="302"/>
      <c r="AM96" s="302"/>
      <c r="AN96" s="302"/>
      <c r="AO96" s="302"/>
      <c r="AP96" s="302"/>
      <c r="AQ96" s="302"/>
      <c r="AR96" s="302"/>
      <c r="AS96" s="302"/>
      <c r="AT96" s="302"/>
      <c r="AU96" s="302"/>
      <c r="AV96" s="302"/>
      <c r="AW96" s="302"/>
      <c r="AX96" s="302"/>
      <c r="AY96" s="302"/>
      <c r="AZ96" s="302"/>
      <c r="BA96" s="302"/>
      <c r="BB96" s="302"/>
      <c r="BC96" s="302"/>
      <c r="BD96" s="302"/>
      <c r="BE96" s="302"/>
      <c r="BF96" s="302"/>
      <c r="BG96" s="302"/>
      <c r="BH96" s="302"/>
      <c r="BI96" s="302"/>
      <c r="BJ96" s="302"/>
      <c r="BK96" s="302"/>
      <c r="BL96" s="302"/>
      <c r="BM96" s="302"/>
      <c r="BN96" s="302"/>
      <c r="BO96" s="302"/>
      <c r="BP96" s="302"/>
      <c r="BQ96" s="302"/>
      <c r="BR96" s="302"/>
      <c r="BS96" s="302"/>
      <c r="BT96" s="302"/>
      <c r="BU96" s="302"/>
      <c r="BV96" s="302"/>
      <c r="BW96" s="302"/>
      <c r="BX96" s="302"/>
      <c r="BY96" s="302"/>
      <c r="BZ96" s="302"/>
      <c r="CA96" s="302"/>
      <c r="CB96" s="189"/>
      <c r="CC96" s="303"/>
      <c r="CD96" s="303"/>
      <c r="CE96" s="53" t="s">
        <v>3</v>
      </c>
      <c r="CG96" s="315">
        <f t="shared" ref="CG96:CK96" si="293">IF($I93=CG$6,$H93*$L93,IF(CG94=$N93,$H93,
IF(CF96&gt;0,+CF96-CF97,0)))</f>
        <v>0</v>
      </c>
      <c r="CH96" s="315">
        <f t="shared" ca="1" si="293"/>
        <v>0</v>
      </c>
      <c r="CI96" s="315">
        <f t="shared" ca="1" si="293"/>
        <v>0</v>
      </c>
      <c r="CJ96" s="315">
        <f t="shared" ca="1" si="293"/>
        <v>0</v>
      </c>
      <c r="CK96" s="315">
        <f t="shared" ca="1" si="293"/>
        <v>0</v>
      </c>
      <c r="CL96" s="315">
        <f ca="1">IF($I93=CL$6,$H93*$L93,IF(CL94=$N93,$H93,
IF(CK96&gt;0,+CK96-CK97,0)))</f>
        <v>0</v>
      </c>
      <c r="CM96" s="315">
        <f t="shared" ref="CM96:CZ96" ca="1" si="294">IF($I93=CM$6,$H93*$L93,IF(CM94=$N93,$H93,
IF(CL96&gt;0,+CL96-CL97,0)))</f>
        <v>0</v>
      </c>
      <c r="CN96" s="315">
        <f t="shared" ca="1" si="294"/>
        <v>0</v>
      </c>
      <c r="CO96" s="315">
        <f t="shared" ca="1" si="294"/>
        <v>0</v>
      </c>
      <c r="CP96" s="315">
        <f t="shared" ca="1" si="294"/>
        <v>0</v>
      </c>
      <c r="CQ96" s="315">
        <f t="shared" ca="1" si="294"/>
        <v>0</v>
      </c>
      <c r="CR96" s="315">
        <f t="shared" ca="1" si="294"/>
        <v>0</v>
      </c>
      <c r="CS96" s="315">
        <f t="shared" ca="1" si="294"/>
        <v>0</v>
      </c>
      <c r="CT96" s="315">
        <f t="shared" ca="1" si="294"/>
        <v>0</v>
      </c>
      <c r="CU96" s="315">
        <f t="shared" ca="1" si="294"/>
        <v>0</v>
      </c>
      <c r="CV96" s="315">
        <f t="shared" ca="1" si="294"/>
        <v>0</v>
      </c>
      <c r="CW96" s="315">
        <f t="shared" ca="1" si="294"/>
        <v>0</v>
      </c>
      <c r="CX96" s="315">
        <f t="shared" ca="1" si="294"/>
        <v>0</v>
      </c>
      <c r="CY96" s="315">
        <f t="shared" ca="1" si="294"/>
        <v>0</v>
      </c>
      <c r="CZ96" s="315">
        <f t="shared" ca="1" si="294"/>
        <v>0</v>
      </c>
    </row>
    <row r="97" spans="1:104" ht="15" hidden="1" customHeight="1" outlineLevel="1" x14ac:dyDescent="0.3">
      <c r="A97" s="304"/>
      <c r="B97" s="338"/>
      <c r="C97" s="305"/>
      <c r="D97" s="306"/>
      <c r="E97" s="307" t="str">
        <f>_xlfn.IFNA(INDEX(Table_Def[[Asset category]:[Unit]],MATCH(Insert_Assets!B97,Table_Def[Asset category],0),2),"")</f>
        <v/>
      </c>
      <c r="F97" s="339"/>
      <c r="G97" s="340" t="s">
        <v>211</v>
      </c>
      <c r="H97" s="309">
        <f t="shared" si="244"/>
        <v>0</v>
      </c>
      <c r="I97" s="341"/>
      <c r="J97" s="342"/>
      <c r="K97" s="311">
        <f t="shared" si="292"/>
        <v>0</v>
      </c>
      <c r="L97" s="312">
        <f t="shared" ref="L97:L128" si="295">_xlfn.IFNA(IF(J97=0,1,IF(1-(INDEX($B$10:$C$12,MATCH(J97,$B$10:$B$12,0),2)/K97)&lt;0,0,1-(INDEX($B$10:$C$12,MATCH(J97,$B$10:$B$12,0),2)/K97))),1)</f>
        <v>1</v>
      </c>
      <c r="M97" s="313">
        <f t="shared" si="245"/>
        <v>0</v>
      </c>
      <c r="N97" s="316">
        <f>_xlfn.IFNA(IF(INDEX(Table_Def[],MATCH(B97,Table_Def[Asset category],0),3)=0,20,INDEX(Table_Def[],MATCH(B97,Table_Def[Asset category],0),3)),0)</f>
        <v>0</v>
      </c>
      <c r="P97" s="178"/>
      <c r="Q97" s="178"/>
      <c r="R97" s="178"/>
      <c r="S97" s="178"/>
      <c r="T97" s="302"/>
      <c r="U97" s="302"/>
      <c r="V97" s="302"/>
      <c r="W97" s="302"/>
      <c r="X97" s="302"/>
      <c r="Y97" s="302"/>
      <c r="Z97" s="302"/>
      <c r="AA97" s="302"/>
      <c r="AB97" s="302"/>
      <c r="AC97" s="302"/>
      <c r="AD97" s="302"/>
      <c r="AE97" s="302"/>
      <c r="AF97" s="302"/>
      <c r="AG97" s="302"/>
      <c r="AH97" s="302"/>
      <c r="AI97" s="302"/>
      <c r="AJ97" s="302"/>
      <c r="AK97" s="302"/>
      <c r="AL97" s="302"/>
      <c r="AM97" s="302"/>
      <c r="AN97" s="302"/>
      <c r="AO97" s="302"/>
      <c r="AP97" s="302"/>
      <c r="AQ97" s="302"/>
      <c r="AR97" s="302"/>
      <c r="AS97" s="302"/>
      <c r="AT97" s="302"/>
      <c r="AU97" s="302"/>
      <c r="AV97" s="302"/>
      <c r="AW97" s="302"/>
      <c r="AX97" s="302"/>
      <c r="AY97" s="302"/>
      <c r="AZ97" s="302"/>
      <c r="BA97" s="302"/>
      <c r="BB97" s="302"/>
      <c r="BC97" s="302"/>
      <c r="BD97" s="302"/>
      <c r="BE97" s="302"/>
      <c r="BF97" s="302"/>
      <c r="BG97" s="302"/>
      <c r="BH97" s="302"/>
      <c r="BI97" s="302"/>
      <c r="BJ97" s="302"/>
      <c r="BK97" s="302"/>
      <c r="BL97" s="302"/>
      <c r="BM97" s="302"/>
      <c r="BN97" s="302"/>
      <c r="BO97" s="302"/>
      <c r="BP97" s="302"/>
      <c r="BQ97" s="302"/>
      <c r="BR97" s="302"/>
      <c r="BS97" s="302"/>
      <c r="BT97" s="302"/>
      <c r="BU97" s="302"/>
      <c r="BV97" s="302"/>
      <c r="BW97" s="302"/>
      <c r="BX97" s="302"/>
      <c r="BY97" s="302"/>
      <c r="BZ97" s="302"/>
      <c r="CA97" s="302"/>
      <c r="CB97" s="189"/>
      <c r="CC97" s="303"/>
      <c r="CD97" s="303"/>
      <c r="CE97" s="53" t="s">
        <v>38</v>
      </c>
      <c r="CF97" s="315"/>
      <c r="CG97" s="315">
        <f>IF(CG98&lt;1,0,CG99-CG98)</f>
        <v>0</v>
      </c>
      <c r="CH97" s="315">
        <f t="shared" ref="CH97:CZ97" ca="1" si="296">IF(CH98&lt;1,0,CH99-CH98)</f>
        <v>0</v>
      </c>
      <c r="CI97" s="315">
        <f t="shared" ca="1" si="296"/>
        <v>0</v>
      </c>
      <c r="CJ97" s="315">
        <f t="shared" ca="1" si="296"/>
        <v>0</v>
      </c>
      <c r="CK97" s="315">
        <f t="shared" ca="1" si="296"/>
        <v>0</v>
      </c>
      <c r="CL97" s="315">
        <f t="shared" ca="1" si="296"/>
        <v>0</v>
      </c>
      <c r="CM97" s="315">
        <f t="shared" ca="1" si="296"/>
        <v>0</v>
      </c>
      <c r="CN97" s="315">
        <f t="shared" ca="1" si="296"/>
        <v>0</v>
      </c>
      <c r="CO97" s="315">
        <f t="shared" ca="1" si="296"/>
        <v>0</v>
      </c>
      <c r="CP97" s="315">
        <f t="shared" ca="1" si="296"/>
        <v>0</v>
      </c>
      <c r="CQ97" s="315">
        <f t="shared" ca="1" si="296"/>
        <v>0</v>
      </c>
      <c r="CR97" s="315">
        <f t="shared" ca="1" si="296"/>
        <v>0</v>
      </c>
      <c r="CS97" s="315">
        <f t="shared" ca="1" si="296"/>
        <v>0</v>
      </c>
      <c r="CT97" s="315">
        <f t="shared" ca="1" si="296"/>
        <v>0</v>
      </c>
      <c r="CU97" s="315">
        <f t="shared" ca="1" si="296"/>
        <v>0</v>
      </c>
      <c r="CV97" s="315">
        <f t="shared" ca="1" si="296"/>
        <v>0</v>
      </c>
      <c r="CW97" s="315">
        <f t="shared" ca="1" si="296"/>
        <v>0</v>
      </c>
      <c r="CX97" s="315">
        <f t="shared" ca="1" si="296"/>
        <v>0</v>
      </c>
      <c r="CY97" s="315">
        <f t="shared" ca="1" si="296"/>
        <v>0</v>
      </c>
      <c r="CZ97" s="315">
        <f t="shared" ca="1" si="296"/>
        <v>0</v>
      </c>
    </row>
    <row r="98" spans="1:104" ht="15" hidden="1" customHeight="1" outlineLevel="1" x14ac:dyDescent="0.3">
      <c r="A98" s="304"/>
      <c r="B98" s="338"/>
      <c r="C98" s="305"/>
      <c r="D98" s="306"/>
      <c r="E98" s="307" t="str">
        <f>_xlfn.IFNA(INDEX(Table_Def[[Asset category]:[Unit]],MATCH(Insert_Assets!B98,Table_Def[Asset category],0),2),"")</f>
        <v/>
      </c>
      <c r="F98" s="339"/>
      <c r="G98" s="340" t="s">
        <v>211</v>
      </c>
      <c r="H98" s="309">
        <f t="shared" si="244"/>
        <v>0</v>
      </c>
      <c r="I98" s="341"/>
      <c r="J98" s="342"/>
      <c r="K98" s="311">
        <f t="shared" si="292"/>
        <v>0</v>
      </c>
      <c r="L98" s="312">
        <f t="shared" si="295"/>
        <v>1</v>
      </c>
      <c r="M98" s="313">
        <f t="shared" si="245"/>
        <v>0</v>
      </c>
      <c r="N98" s="316">
        <f>_xlfn.IFNA(IF(INDEX(Table_Def[],MATCH(B98,Table_Def[Asset category],0),3)=0,20,INDEX(Table_Def[],MATCH(B98,Table_Def[Asset category],0),3)),0)</f>
        <v>0</v>
      </c>
      <c r="P98" s="178"/>
      <c r="Q98" s="178"/>
      <c r="R98" s="178"/>
      <c r="S98" s="178"/>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c r="AR98" s="302"/>
      <c r="AS98" s="302"/>
      <c r="AT98" s="302"/>
      <c r="AU98" s="302"/>
      <c r="AV98" s="302"/>
      <c r="AW98" s="302"/>
      <c r="AX98" s="302"/>
      <c r="AY98" s="302"/>
      <c r="AZ98" s="302"/>
      <c r="BA98" s="302"/>
      <c r="BB98" s="302"/>
      <c r="BC98" s="302"/>
      <c r="BD98" s="302"/>
      <c r="BE98" s="302"/>
      <c r="BF98" s="302"/>
      <c r="BG98" s="302"/>
      <c r="BH98" s="302"/>
      <c r="BI98" s="302"/>
      <c r="BJ98" s="302"/>
      <c r="BK98" s="302"/>
      <c r="BL98" s="302"/>
      <c r="BM98" s="302"/>
      <c r="BN98" s="302"/>
      <c r="BO98" s="302"/>
      <c r="BP98" s="302"/>
      <c r="BQ98" s="302"/>
      <c r="BR98" s="302"/>
      <c r="BS98" s="302"/>
      <c r="BT98" s="302"/>
      <c r="BU98" s="302"/>
      <c r="BV98" s="302"/>
      <c r="BW98" s="302"/>
      <c r="BX98" s="302"/>
      <c r="BY98" s="302"/>
      <c r="BZ98" s="302"/>
      <c r="CA98" s="302"/>
      <c r="CB98" s="189"/>
      <c r="CC98" s="303"/>
      <c r="CD98" s="303"/>
      <c r="CE98" s="53" t="s">
        <v>47</v>
      </c>
      <c r="CG98" s="315">
        <f>CG96*Insert_Finance!$C$17</f>
        <v>0</v>
      </c>
      <c r="CH98" s="315">
        <f ca="1">CH96*Insert_Finance!$C$17</f>
        <v>0</v>
      </c>
      <c r="CI98" s="315">
        <f ca="1">CI96*Insert_Finance!$C$17</f>
        <v>0</v>
      </c>
      <c r="CJ98" s="315">
        <f ca="1">CJ96*Insert_Finance!$C$17</f>
        <v>0</v>
      </c>
      <c r="CK98" s="315">
        <f ca="1">CK96*Insert_Finance!$C$17</f>
        <v>0</v>
      </c>
      <c r="CL98" s="315">
        <f ca="1">CL96*Insert_Finance!$C$17</f>
        <v>0</v>
      </c>
      <c r="CM98" s="315">
        <f ca="1">CM96*Insert_Finance!$C$17</f>
        <v>0</v>
      </c>
      <c r="CN98" s="315">
        <f ca="1">CN96*Insert_Finance!$C$17</f>
        <v>0</v>
      </c>
      <c r="CO98" s="315">
        <f ca="1">CO96*Insert_Finance!$C$17</f>
        <v>0</v>
      </c>
      <c r="CP98" s="315">
        <f ca="1">CP96*Insert_Finance!$C$17</f>
        <v>0</v>
      </c>
      <c r="CQ98" s="315">
        <f ca="1">CQ96*Insert_Finance!$C$17</f>
        <v>0</v>
      </c>
      <c r="CR98" s="315">
        <f ca="1">CR96*Insert_Finance!$C$17</f>
        <v>0</v>
      </c>
      <c r="CS98" s="315">
        <f ca="1">CS96*Insert_Finance!$C$17</f>
        <v>0</v>
      </c>
      <c r="CT98" s="315">
        <f ca="1">CT96*Insert_Finance!$C$17</f>
        <v>0</v>
      </c>
      <c r="CU98" s="315">
        <f ca="1">CU96*Insert_Finance!$C$17</f>
        <v>0</v>
      </c>
      <c r="CV98" s="315">
        <f ca="1">CV96*Insert_Finance!$C$17</f>
        <v>0</v>
      </c>
      <c r="CW98" s="315">
        <f ca="1">CW96*Insert_Finance!$C$17</f>
        <v>0</v>
      </c>
      <c r="CX98" s="315">
        <f ca="1">CX96*Insert_Finance!$C$17</f>
        <v>0</v>
      </c>
      <c r="CY98" s="315">
        <f ca="1">CY96*Insert_Finance!$C$17</f>
        <v>0</v>
      </c>
      <c r="CZ98" s="315">
        <f ca="1">CZ96*Insert_Finance!$C$17</f>
        <v>0</v>
      </c>
    </row>
    <row r="99" spans="1:104" ht="15" hidden="1" customHeight="1" outlineLevel="1" x14ac:dyDescent="0.3">
      <c r="A99" s="304"/>
      <c r="B99" s="338"/>
      <c r="C99" s="305"/>
      <c r="D99" s="306"/>
      <c r="E99" s="307" t="str">
        <f>_xlfn.IFNA(INDEX(Table_Def[[Asset category]:[Unit]],MATCH(Insert_Assets!B99,Table_Def[Asset category],0),2),"")</f>
        <v/>
      </c>
      <c r="F99" s="339"/>
      <c r="G99" s="340" t="s">
        <v>211</v>
      </c>
      <c r="H99" s="309">
        <f t="shared" si="244"/>
        <v>0</v>
      </c>
      <c r="I99" s="341"/>
      <c r="J99" s="342"/>
      <c r="K99" s="311">
        <f t="shared" si="292"/>
        <v>0</v>
      </c>
      <c r="L99" s="312">
        <f t="shared" si="295"/>
        <v>1</v>
      </c>
      <c r="M99" s="313">
        <f t="shared" si="245"/>
        <v>0</v>
      </c>
      <c r="N99" s="316">
        <f>_xlfn.IFNA(IF(INDEX(Table_Def[],MATCH(B99,Table_Def[Asset category],0),3)=0,20,INDEX(Table_Def[],MATCH(B99,Table_Def[Asset category],0),3)),0)</f>
        <v>0</v>
      </c>
      <c r="P99" s="178"/>
      <c r="Q99" s="178"/>
      <c r="R99" s="178"/>
      <c r="S99" s="178"/>
      <c r="T99" s="302"/>
      <c r="U99" s="302"/>
      <c r="V99" s="302"/>
      <c r="W99" s="302"/>
      <c r="X99" s="302"/>
      <c r="Y99" s="302"/>
      <c r="Z99" s="302"/>
      <c r="AA99" s="302"/>
      <c r="AB99" s="302"/>
      <c r="AC99" s="302"/>
      <c r="AD99" s="302"/>
      <c r="AE99" s="302"/>
      <c r="AF99" s="302"/>
      <c r="AG99" s="302"/>
      <c r="AH99" s="302"/>
      <c r="AI99" s="302"/>
      <c r="AJ99" s="302"/>
      <c r="AK99" s="302"/>
      <c r="AL99" s="302"/>
      <c r="AM99" s="302"/>
      <c r="AN99" s="302"/>
      <c r="AO99" s="302"/>
      <c r="AP99" s="302"/>
      <c r="AQ99" s="302"/>
      <c r="AR99" s="302"/>
      <c r="AS99" s="302"/>
      <c r="AT99" s="302"/>
      <c r="AU99" s="302"/>
      <c r="AV99" s="302"/>
      <c r="AW99" s="302"/>
      <c r="AX99" s="302"/>
      <c r="AY99" s="302"/>
      <c r="AZ99" s="302"/>
      <c r="BA99" s="302"/>
      <c r="BB99" s="302"/>
      <c r="BC99" s="302"/>
      <c r="BD99" s="302"/>
      <c r="BE99" s="302"/>
      <c r="BF99" s="302"/>
      <c r="BG99" s="302"/>
      <c r="BH99" s="302"/>
      <c r="BI99" s="302"/>
      <c r="BJ99" s="302"/>
      <c r="BK99" s="302"/>
      <c r="BL99" s="302"/>
      <c r="BM99" s="302"/>
      <c r="BN99" s="302"/>
      <c r="BO99" s="302"/>
      <c r="BP99" s="302"/>
      <c r="BQ99" s="302"/>
      <c r="BR99" s="302"/>
      <c r="BS99" s="302"/>
      <c r="BT99" s="302"/>
      <c r="BU99" s="302"/>
      <c r="BV99" s="302"/>
      <c r="BW99" s="302"/>
      <c r="BX99" s="302"/>
      <c r="BY99" s="302"/>
      <c r="BZ99" s="302"/>
      <c r="CA99" s="302"/>
      <c r="CB99" s="189"/>
      <c r="CC99" s="303"/>
      <c r="CD99" s="303"/>
      <c r="CE99" s="53" t="s">
        <v>48</v>
      </c>
      <c r="CF99" s="315"/>
      <c r="CG99" s="315">
        <f ca="1">IF(CG96=0,0,
IF(CG96&lt;1,0,
IF($N93-CG94&lt;&gt;$N93,-PMT(Insert_Finance!$C$17,$N93,OFFSET(CG96,,(CG94-$N93),1,1),0,0),
IF(CG94=0,0,CF99))))</f>
        <v>0</v>
      </c>
      <c r="CH99" s="315">
        <f ca="1">IF(CH96=0,0,
IF(CH96&lt;1,0,
IF($N93-CH94&lt;&gt;$N93,-PMT(Insert_Finance!$C$17,$N93,OFFSET(CH96,,(CH94-$N93),1,1),0,0),
IF(CH94=0,0,CG99))))</f>
        <v>0</v>
      </c>
      <c r="CI99" s="315">
        <f ca="1">IF(CI96=0,0,
IF(CI96&lt;1,0,
IF($N93-CI94&lt;&gt;$N93,-PMT(Insert_Finance!$C$17,$N93,OFFSET(CI96,,(CI94-$N93),1,1),0,0),
IF(CI94=0,0,CH99))))</f>
        <v>0</v>
      </c>
      <c r="CJ99" s="315">
        <f ca="1">IF(CJ96=0,0,
IF(CJ96&lt;1,0,
IF($N93-CJ94&lt;&gt;$N93,-PMT(Insert_Finance!$C$17,$N93,OFFSET(CJ96,,(CJ94-$N93),1,1),0,0),
IF(CJ94=0,0,CI99))))</f>
        <v>0</v>
      </c>
      <c r="CK99" s="315">
        <f ca="1">IF(CK96=0,0,
IF(CK96&lt;1,0,
IF($N93-CK94&lt;&gt;$N93,-PMT(Insert_Finance!$C$17,$N93,OFFSET(CK96,,(CK94-$N93),1,1),0,0),
IF(CK94=0,0,CJ99))))</f>
        <v>0</v>
      </c>
      <c r="CL99" s="315">
        <f ca="1">IF(CL96=0,0,
IF(CL96&lt;1,0,
IF($N93-CL94&lt;&gt;$N93,-PMT(Insert_Finance!$C$17,$N93,OFFSET(CL96,,(CL94-$N93),1,1),0,0),
IF(CL94=0,0,CK99))))</f>
        <v>0</v>
      </c>
      <c r="CM99" s="315">
        <f ca="1">IF(CM96=0,0,
IF(CM96&lt;1,0,
IF($N93-CM94&lt;&gt;$N93,-PMT(Insert_Finance!$C$17,$N93,OFFSET(CM96,,(CM94-$N93),1,1),0,0),
IF(CM94=0,0,CL99))))</f>
        <v>0</v>
      </c>
      <c r="CN99" s="315">
        <f ca="1">IF(CN96=0,0,
IF(CN96&lt;1,0,
IF($N93-CN94&lt;&gt;$N93,-PMT(Insert_Finance!$C$17,$N93,OFFSET(CN96,,(CN94-$N93),1,1),0,0),
IF(CN94=0,0,CM99))))</f>
        <v>0</v>
      </c>
      <c r="CO99" s="315">
        <f ca="1">IF(CO96=0,0,
IF(CO96&lt;1,0,
IF($N93-CO94&lt;&gt;$N93,-PMT(Insert_Finance!$C$17,$N93,OFFSET(CO96,,(CO94-$N93),1,1),0,0),
IF(CO94=0,0,CN99))))</f>
        <v>0</v>
      </c>
      <c r="CP99" s="315">
        <f ca="1">IF(CP96=0,0,
IF(CP96&lt;1,0,
IF($N93-CP94&lt;&gt;$N93,-PMT(Insert_Finance!$C$17,$N93,OFFSET(CP96,,(CP94-$N93),1,1),0,0),
IF(CP94=0,0,CO99))))</f>
        <v>0</v>
      </c>
      <c r="CQ99" s="315">
        <f ca="1">IF(CQ96=0,0,
IF(CQ96&lt;1,0,
IF($N93-CQ94&lt;&gt;$N93,-PMT(Insert_Finance!$C$17,$N93,OFFSET(CQ96,,(CQ94-$N93),1,1),0,0),
IF(CQ94=0,0,CP99))))</f>
        <v>0</v>
      </c>
      <c r="CR99" s="315">
        <f ca="1">IF(CR96=0,0,
IF(CR96&lt;1,0,
IF($N93-CR94&lt;&gt;$N93,-PMT(Insert_Finance!$C$17,$N93,OFFSET(CR96,,(CR94-$N93),1,1),0,0),
IF(CR94=0,0,CQ99))))</f>
        <v>0</v>
      </c>
      <c r="CS99" s="315">
        <f ca="1">IF(CS96=0,0,
IF(CS96&lt;1,0,
IF($N93-CS94&lt;&gt;$N93,-PMT(Insert_Finance!$C$17,$N93,OFFSET(CS96,,(CS94-$N93),1,1),0,0),
IF(CS94=0,0,CR99))))</f>
        <v>0</v>
      </c>
      <c r="CT99" s="315">
        <f ca="1">IF(CT96=0,0,
IF(CT96&lt;1,0,
IF($N93-CT94&lt;&gt;$N93,-PMT(Insert_Finance!$C$17,$N93,OFFSET(CT96,,(CT94-$N93),1,1),0,0),
IF(CT94=0,0,CS99))))</f>
        <v>0</v>
      </c>
      <c r="CU99" s="315">
        <f ca="1">IF(CU96=0,0,
IF(CU96&lt;1,0,
IF($N93-CU94&lt;&gt;$N93,-PMT(Insert_Finance!$C$17,$N93,OFFSET(CU96,,(CU94-$N93),1,1),0,0),
IF(CU94=0,0,CT99))))</f>
        <v>0</v>
      </c>
      <c r="CV99" s="315">
        <f ca="1">IF(CV96=0,0,
IF(CV96&lt;1,0,
IF($N93-CV94&lt;&gt;$N93,-PMT(Insert_Finance!$C$17,$N93,OFFSET(CV96,,(CV94-$N93),1,1),0,0),
IF(CV94=0,0,CU99))))</f>
        <v>0</v>
      </c>
      <c r="CW99" s="315">
        <f ca="1">IF(CW96=0,0,
IF(CW96&lt;1,0,
IF($N93-CW94&lt;&gt;$N93,-PMT(Insert_Finance!$C$17,$N93,OFFSET(CW96,,(CW94-$N93),1,1),0,0),
IF(CW94=0,0,CV99))))</f>
        <v>0</v>
      </c>
      <c r="CX99" s="315">
        <f ca="1">IF(CX96=0,0,
IF(CX96&lt;1,0,
IF($N93-CX94&lt;&gt;$N93,-PMT(Insert_Finance!$C$17,$N93,OFFSET(CX96,,(CX94-$N93),1,1),0,0),
IF(CX94=0,0,CW99))))</f>
        <v>0</v>
      </c>
      <c r="CY99" s="315">
        <f ca="1">IF(CY96=0,0,
IF(CY96&lt;1,0,
IF($N93-CY94&lt;&gt;$N93,-PMT(Insert_Finance!$C$17,$N93,OFFSET(CY96,,(CY94-$N93),1,1),0,0),
IF(CY94=0,0,CX99))))</f>
        <v>0</v>
      </c>
      <c r="CZ99" s="315">
        <f ca="1">IF(CZ96=0,0,
IF(CZ96&lt;1,0,
IF($N93-CZ94&lt;&gt;$N93,-PMT(Insert_Finance!$C$17,$N93,OFFSET(CZ96,,(CZ94-$N93),1,1),0,0),
IF(CZ94=0,0,CY99))))</f>
        <v>0</v>
      </c>
    </row>
    <row r="100" spans="1:104" ht="30" customHeight="1" collapsed="1" x14ac:dyDescent="0.3">
      <c r="A100" s="304"/>
      <c r="B100" s="674"/>
      <c r="C100" s="657"/>
      <c r="D100" s="658"/>
      <c r="E100" s="307" t="str">
        <f>_xlfn.IFNA(INDEX(Table_Def[[Asset category]:[Unit]],MATCH(Insert_Assets!B100,Table_Def[Asset category],0),2),"")</f>
        <v/>
      </c>
      <c r="F100" s="682"/>
      <c r="G100" s="340" t="s">
        <v>211</v>
      </c>
      <c r="H100" s="309">
        <f t="shared" si="244"/>
        <v>0</v>
      </c>
      <c r="I100" s="687"/>
      <c r="J100" s="688"/>
      <c r="K100" s="311">
        <f t="shared" si="292"/>
        <v>0</v>
      </c>
      <c r="L100" s="312">
        <f t="shared" si="295"/>
        <v>1</v>
      </c>
      <c r="M100" s="313">
        <f t="shared" si="245"/>
        <v>0</v>
      </c>
      <c r="N100" s="316">
        <f>_xlfn.IFNA(IF(INDEX(Table_Def[],MATCH(B100,Table_Def[Asset category],0),3)=0,20,INDEX(Table_Def[],MATCH(B100,Table_Def[Asset category],0),3)),0)</f>
        <v>0</v>
      </c>
      <c r="P100" s="178"/>
      <c r="Q100" s="178"/>
      <c r="R100" s="178"/>
      <c r="S100" s="178"/>
      <c r="T100" s="302">
        <f t="shared" si="252"/>
        <v>0</v>
      </c>
      <c r="U100" s="302">
        <f>SUMIF($CG$6:$CZ$6,T$17,$CG103:$CZ103)</f>
        <v>0</v>
      </c>
      <c r="V100" s="302">
        <f>SUMIF($CG$6:$CZ$6,T$17,$CG105:$CZ105)</f>
        <v>0</v>
      </c>
      <c r="W100" s="302">
        <f t="shared" si="253"/>
        <v>0</v>
      </c>
      <c r="X100" s="302">
        <f>SUMIF($CG$6:$CZ$6,W$17,$CG103:$CZ103)</f>
        <v>0</v>
      </c>
      <c r="Y100" s="302">
        <f>SUMIF($CG$6:$CZ$6,W$17,$CG105:$CZ105)</f>
        <v>0</v>
      </c>
      <c r="Z100" s="302">
        <f t="shared" si="254"/>
        <v>0</v>
      </c>
      <c r="AA100" s="302">
        <f>SUMIF($CG$6:$CZ$6,Z$17,$CG103:$CZ103)</f>
        <v>0</v>
      </c>
      <c r="AB100" s="302">
        <f>SUMIF($CG$6:$CZ$6,Z$17,$CG105:$CZ105)</f>
        <v>0</v>
      </c>
      <c r="AC100" s="302">
        <f t="shared" si="255"/>
        <v>0</v>
      </c>
      <c r="AD100" s="302">
        <f>SUMIF($CG$6:$CZ$6,AC$17,$CG103:$CZ103)</f>
        <v>0</v>
      </c>
      <c r="AE100" s="302">
        <f>SUMIF($CG$6:$CZ$6,AC$17,$CG105:$CZ105)</f>
        <v>0</v>
      </c>
      <c r="AF100" s="302">
        <f t="shared" si="256"/>
        <v>0</v>
      </c>
      <c r="AG100" s="302">
        <f>SUMIF($CG$6:$CZ$6,AF$17,$CG103:$CZ103)</f>
        <v>0</v>
      </c>
      <c r="AH100" s="302">
        <f>SUMIF($CG$6:$CZ$6,AF$17,$CG105:$CZ105)</f>
        <v>0</v>
      </c>
      <c r="AI100" s="302">
        <f t="shared" si="257"/>
        <v>0</v>
      </c>
      <c r="AJ100" s="302">
        <f>SUMIF($CG$6:$CZ$6,AI$17,$CG103:$CZ103)</f>
        <v>0</v>
      </c>
      <c r="AK100" s="302">
        <f>SUMIF($CG$6:$CZ$6,AI$17,$CG105:$CZ105)</f>
        <v>0</v>
      </c>
      <c r="AL100" s="302">
        <f t="shared" si="258"/>
        <v>0</v>
      </c>
      <c r="AM100" s="302">
        <f>SUMIF($CG$6:$CZ$6,AL$17,$CG103:$CZ103)</f>
        <v>0</v>
      </c>
      <c r="AN100" s="302">
        <f>SUMIF($CG$6:$CZ$6,AL$17,$CG105:$CZ105)</f>
        <v>0</v>
      </c>
      <c r="AO100" s="302">
        <f t="shared" si="259"/>
        <v>0</v>
      </c>
      <c r="AP100" s="302">
        <f>SUMIF($CG$6:$CZ$6,AO$17,$CG103:$CZ103)</f>
        <v>0</v>
      </c>
      <c r="AQ100" s="302">
        <f>SUMIF($CG$6:$CZ$6,AO$17,$CG105:$CZ105)</f>
        <v>0</v>
      </c>
      <c r="AR100" s="302">
        <f t="shared" si="260"/>
        <v>0</v>
      </c>
      <c r="AS100" s="302">
        <f>SUMIF($CG$6:$CZ$6,AR$17,$CG103:$CZ103)</f>
        <v>0</v>
      </c>
      <c r="AT100" s="302">
        <f>SUMIF($CG$6:$CZ$6,AR$17,$CG105:$CZ105)</f>
        <v>0</v>
      </c>
      <c r="AU100" s="302">
        <f t="shared" si="261"/>
        <v>0</v>
      </c>
      <c r="AV100" s="302">
        <f>SUMIF($CG$6:$CZ$6,AU$17,$CG103:$CZ103)</f>
        <v>0</v>
      </c>
      <c r="AW100" s="302">
        <f>SUMIF($CG$6:$CZ$6,AU$17,$CG105:$CZ105)</f>
        <v>0</v>
      </c>
      <c r="AX100" s="302">
        <f t="shared" si="262"/>
        <v>0</v>
      </c>
      <c r="AY100" s="302">
        <f>SUMIF($CG$6:$CZ$6,AX$17,$CG103:$CZ103)</f>
        <v>0</v>
      </c>
      <c r="AZ100" s="302">
        <f>SUMIF($CG$6:$CZ$6,AX$17,$CG105:$CZ105)</f>
        <v>0</v>
      </c>
      <c r="BA100" s="302">
        <f t="shared" si="263"/>
        <v>0</v>
      </c>
      <c r="BB100" s="302">
        <f>SUMIF($CG$6:$CZ$6,BA$17,$CG103:$CZ103)</f>
        <v>0</v>
      </c>
      <c r="BC100" s="302">
        <f>SUMIF($CG$6:$CZ$6,BA$17,$CG105:$CZ105)</f>
        <v>0</v>
      </c>
      <c r="BD100" s="302">
        <f t="shared" si="264"/>
        <v>0</v>
      </c>
      <c r="BE100" s="302">
        <f>SUMIF($CG$6:$CZ$6,BD$17,$CG103:$CZ103)</f>
        <v>0</v>
      </c>
      <c r="BF100" s="302">
        <f>SUMIF($CG$6:$CZ$6,BD$17,$CG105:$CZ105)</f>
        <v>0</v>
      </c>
      <c r="BG100" s="302">
        <f t="shared" si="265"/>
        <v>0</v>
      </c>
      <c r="BH100" s="302">
        <f>SUMIF($CG$6:$CZ$6,BG$17,$CG103:$CZ103)</f>
        <v>0</v>
      </c>
      <c r="BI100" s="302">
        <f>SUMIF($CG$6:$CZ$6,BG$17,$CG105:$CZ105)</f>
        <v>0</v>
      </c>
      <c r="BJ100" s="302">
        <f t="shared" si="266"/>
        <v>0</v>
      </c>
      <c r="BK100" s="302">
        <f>SUMIF($CG$6:$CZ$6,BJ$17,$CG103:$CZ103)</f>
        <v>0</v>
      </c>
      <c r="BL100" s="302">
        <f>SUMIF($CG$6:$CZ$6,BJ$17,$CG105:$CZ105)</f>
        <v>0</v>
      </c>
      <c r="BM100" s="302">
        <f t="shared" si="267"/>
        <v>0</v>
      </c>
      <c r="BN100" s="302">
        <f>SUMIF($CG$6:$CZ$6,BM$17,$CG103:$CZ103)</f>
        <v>0</v>
      </c>
      <c r="BO100" s="302">
        <f>SUMIF($CG$6:$CZ$6,BM$17,$CG105:$CZ105)</f>
        <v>0</v>
      </c>
      <c r="BP100" s="302">
        <f t="shared" si="268"/>
        <v>0</v>
      </c>
      <c r="BQ100" s="302">
        <f>SUMIF($CG$6:$CZ$6,BP$17,$CG103:$CZ103)</f>
        <v>0</v>
      </c>
      <c r="BR100" s="302">
        <f>SUMIF($CG$6:$CZ$6,BP$17,$CG105:$CZ105)</f>
        <v>0</v>
      </c>
      <c r="BS100" s="302">
        <f t="shared" si="269"/>
        <v>0</v>
      </c>
      <c r="BT100" s="302">
        <f>SUMIF($CG$6:$CZ$6,BS$17,$CG103:$CZ103)</f>
        <v>0</v>
      </c>
      <c r="BU100" s="302">
        <f>SUMIF($CG$6:$CZ$6,BS$17,$CG105:$CZ105)</f>
        <v>0</v>
      </c>
      <c r="BV100" s="302">
        <f t="shared" si="270"/>
        <v>0</v>
      </c>
      <c r="BW100" s="302">
        <f>SUMIF($CG$6:$CZ$6,BV$17,$CG103:$CZ103)</f>
        <v>0</v>
      </c>
      <c r="BX100" s="302">
        <f>SUMIF($CG$6:$CZ$6,BV$17,$CG105:$CZ105)</f>
        <v>0</v>
      </c>
      <c r="BY100" s="302">
        <f t="shared" si="271"/>
        <v>0</v>
      </c>
      <c r="BZ100" s="302">
        <f>SUMIF($CG$6:$CZ$6,BY$17,$CG103:$CZ103)</f>
        <v>0</v>
      </c>
      <c r="CA100" s="302">
        <f>SUMIF($CG$6:$CZ$6,BY$17,$CG105:$CZ105)</f>
        <v>0</v>
      </c>
      <c r="CB100" s="189"/>
      <c r="CC100" s="303"/>
      <c r="CD100" s="303"/>
      <c r="CF100" s="293"/>
      <c r="CG100" s="315"/>
    </row>
    <row r="101" spans="1:104" ht="15" hidden="1" customHeight="1" outlineLevel="1" x14ac:dyDescent="0.3">
      <c r="A101" s="304"/>
      <c r="B101" s="338"/>
      <c r="C101" s="305"/>
      <c r="D101" s="306"/>
      <c r="E101" s="307" t="str">
        <f>_xlfn.IFNA(INDEX(Table_Def[[Asset category]:[Unit]],MATCH(Insert_Assets!B101,Table_Def[Asset category],0),2),"")</f>
        <v/>
      </c>
      <c r="F101" s="339"/>
      <c r="G101" s="340" t="s">
        <v>211</v>
      </c>
      <c r="H101" s="309">
        <f t="shared" si="244"/>
        <v>0</v>
      </c>
      <c r="I101" s="341"/>
      <c r="J101" s="342"/>
      <c r="K101" s="311">
        <f t="shared" si="292"/>
        <v>0</v>
      </c>
      <c r="L101" s="312">
        <f t="shared" si="295"/>
        <v>1</v>
      </c>
      <c r="M101" s="313">
        <f t="shared" si="245"/>
        <v>0</v>
      </c>
      <c r="N101" s="316">
        <f>_xlfn.IFNA(IF(INDEX(Table_Def[],MATCH(B101,Table_Def[Asset category],0),3)=0,20,INDEX(Table_Def[],MATCH(B101,Table_Def[Asset category],0),3)),0)</f>
        <v>0</v>
      </c>
      <c r="P101" s="178"/>
      <c r="Q101" s="178"/>
      <c r="R101" s="178"/>
      <c r="S101" s="178"/>
      <c r="T101" s="302"/>
      <c r="U101" s="302"/>
      <c r="V101" s="302"/>
      <c r="W101" s="302"/>
      <c r="X101" s="302"/>
      <c r="Y101" s="302"/>
      <c r="Z101" s="302"/>
      <c r="AA101" s="302"/>
      <c r="AB101" s="302"/>
      <c r="AC101" s="302"/>
      <c r="AD101" s="302"/>
      <c r="AE101" s="302"/>
      <c r="AF101" s="302"/>
      <c r="AG101" s="302"/>
      <c r="AH101" s="302"/>
      <c r="AI101" s="302"/>
      <c r="AJ101" s="302"/>
      <c r="AK101" s="302"/>
      <c r="AL101" s="302"/>
      <c r="AM101" s="302"/>
      <c r="AN101" s="302"/>
      <c r="AO101" s="302"/>
      <c r="AP101" s="302"/>
      <c r="AQ101" s="302"/>
      <c r="AR101" s="302"/>
      <c r="AS101" s="302"/>
      <c r="AT101" s="302"/>
      <c r="AU101" s="302"/>
      <c r="AV101" s="302"/>
      <c r="AW101" s="302"/>
      <c r="AX101" s="302"/>
      <c r="AY101" s="302"/>
      <c r="AZ101" s="302"/>
      <c r="BA101" s="302"/>
      <c r="BB101" s="302"/>
      <c r="BC101" s="302"/>
      <c r="BD101" s="302"/>
      <c r="BE101" s="302"/>
      <c r="BF101" s="302"/>
      <c r="BG101" s="302"/>
      <c r="BH101" s="302"/>
      <c r="BI101" s="302"/>
      <c r="BJ101" s="302"/>
      <c r="BK101" s="302"/>
      <c r="BL101" s="302"/>
      <c r="BM101" s="302"/>
      <c r="BN101" s="302"/>
      <c r="BO101" s="302"/>
      <c r="BP101" s="302"/>
      <c r="BQ101" s="302"/>
      <c r="BR101" s="302"/>
      <c r="BS101" s="302"/>
      <c r="BT101" s="302"/>
      <c r="BU101" s="302"/>
      <c r="BV101" s="302"/>
      <c r="BW101" s="302"/>
      <c r="BX101" s="302"/>
      <c r="BY101" s="302"/>
      <c r="BZ101" s="302"/>
      <c r="CA101" s="302"/>
      <c r="CB101" s="189"/>
      <c r="CC101" s="303"/>
      <c r="CD101" s="303"/>
      <c r="CE101" s="53" t="s">
        <v>49</v>
      </c>
      <c r="CF101" s="293"/>
      <c r="CG101" s="314">
        <f>IF($I100=CG$6,$N100,
IF(CF100&gt;0,CF100-1,0))</f>
        <v>0</v>
      </c>
      <c r="CH101" s="314">
        <f ca="1">IF(OR($I100=CH$6,CG102=$N100),$N100,
IF(CG101&gt;0,CG101-1,0))</f>
        <v>0</v>
      </c>
      <c r="CI101" s="314">
        <f t="shared" ref="CI101" ca="1" si="297">IF(OR($I100=CI$6,CH102=$N100),$N100,
IF(CH101&gt;0,CH101-1,0))</f>
        <v>0</v>
      </c>
      <c r="CJ101" s="314">
        <f t="shared" ref="CJ101" ca="1" si="298">IF(OR($I100=CJ$6,CI102=$N100),$N100,
IF(CI101&gt;0,CI101-1,0))</f>
        <v>0</v>
      </c>
      <c r="CK101" s="314">
        <f t="shared" ref="CK101" ca="1" si="299">IF(OR($I100=CK$6,CJ102=$N100),$N100,
IF(CJ101&gt;0,CJ101-1,0))</f>
        <v>0</v>
      </c>
      <c r="CL101" s="314">
        <f t="shared" ref="CL101" ca="1" si="300">IF(OR($I100=CL$6,CK102=$N100),$N100,
IF(CK101&gt;0,CK101-1,0))</f>
        <v>0</v>
      </c>
      <c r="CM101" s="314">
        <f t="shared" ref="CM101" ca="1" si="301">IF(OR($I100=CM$6,CL102=$N100),$N100,
IF(CL101&gt;0,CL101-1,0))</f>
        <v>0</v>
      </c>
      <c r="CN101" s="314">
        <f t="shared" ref="CN101" ca="1" si="302">IF(OR($I100=CN$6,CM102=$N100),$N100,
IF(CM101&gt;0,CM101-1,0))</f>
        <v>0</v>
      </c>
      <c r="CO101" s="314">
        <f t="shared" ref="CO101" ca="1" si="303">IF(OR($I100=CO$6,CN102=$N100),$N100,
IF(CN101&gt;0,CN101-1,0))</f>
        <v>0</v>
      </c>
      <c r="CP101" s="314">
        <f t="shared" ref="CP101" ca="1" si="304">IF(OR($I100=CP$6,CO102=$N100),$N100,
IF(CO101&gt;0,CO101-1,0))</f>
        <v>0</v>
      </c>
      <c r="CQ101" s="314">
        <f t="shared" ref="CQ101" ca="1" si="305">IF(OR($I100=CQ$6,CP102=$N100),$N100,
IF(CP101&gt;0,CP101-1,0))</f>
        <v>0</v>
      </c>
      <c r="CR101" s="314">
        <f t="shared" ref="CR101" ca="1" si="306">IF(OR($I100=CR$6,CQ102=$N100),$N100,
IF(CQ101&gt;0,CQ101-1,0))</f>
        <v>0</v>
      </c>
      <c r="CS101" s="314">
        <f t="shared" ref="CS101" ca="1" si="307">IF(OR($I100=CS$6,CR102=$N100),$N100,
IF(CR101&gt;0,CR101-1,0))</f>
        <v>0</v>
      </c>
      <c r="CT101" s="314">
        <f t="shared" ref="CT101" ca="1" si="308">IF(OR($I100=CT$6,CS102=$N100),$N100,
IF(CS101&gt;0,CS101-1,0))</f>
        <v>0</v>
      </c>
      <c r="CU101" s="314">
        <f t="shared" ref="CU101" ca="1" si="309">IF(OR($I100=CU$6,CT102=$N100),$N100,
IF(CT101&gt;0,CT101-1,0))</f>
        <v>0</v>
      </c>
      <c r="CV101" s="314">
        <f t="shared" ref="CV101" ca="1" si="310">IF(OR($I100=CV$6,CU102=$N100),$N100,
IF(CU101&gt;0,CU101-1,0))</f>
        <v>0</v>
      </c>
      <c r="CW101" s="314">
        <f t="shared" ref="CW101" ca="1" si="311">IF(OR($I100=CW$6,CV102=$N100),$N100,
IF(CV101&gt;0,CV101-1,0))</f>
        <v>0</v>
      </c>
      <c r="CX101" s="314">
        <f t="shared" ref="CX101" ca="1" si="312">IF(OR($I100=CX$6,CW102=$N100),$N100,
IF(CW101&gt;0,CW101-1,0))</f>
        <v>0</v>
      </c>
      <c r="CY101" s="314">
        <f t="shared" ref="CY101" ca="1" si="313">IF(OR($I100=CY$6,CX102=$N100),$N100,
IF(CX101&gt;0,CX101-1,0))</f>
        <v>0</v>
      </c>
      <c r="CZ101" s="314">
        <f t="shared" ref="CZ101" ca="1" si="314">IF(OR($I100=CZ$6,CY102=$N100),$N100,
IF(CY101&gt;0,CY101-1,0))</f>
        <v>0</v>
      </c>
    </row>
    <row r="102" spans="1:104" ht="15" hidden="1" customHeight="1" outlineLevel="1" x14ac:dyDescent="0.3">
      <c r="A102" s="304"/>
      <c r="B102" s="338"/>
      <c r="C102" s="305"/>
      <c r="D102" s="306"/>
      <c r="E102" s="307" t="str">
        <f>_xlfn.IFNA(INDEX(Table_Def[[Asset category]:[Unit]],MATCH(Insert_Assets!B102,Table_Def[Asset category],0),2),"")</f>
        <v/>
      </c>
      <c r="F102" s="339"/>
      <c r="G102" s="340" t="s">
        <v>211</v>
      </c>
      <c r="H102" s="309">
        <f t="shared" si="244"/>
        <v>0</v>
      </c>
      <c r="I102" s="341"/>
      <c r="J102" s="342"/>
      <c r="K102" s="311"/>
      <c r="L102" s="312">
        <f t="shared" si="295"/>
        <v>1</v>
      </c>
      <c r="M102" s="313">
        <f t="shared" si="245"/>
        <v>0</v>
      </c>
      <c r="N102" s="316">
        <f>_xlfn.IFNA(IF(INDEX(Table_Def[],MATCH(B102,Table_Def[Asset category],0),3)=0,20,INDEX(Table_Def[],MATCH(B102,Table_Def[Asset category],0),3)),0)</f>
        <v>0</v>
      </c>
      <c r="P102" s="178"/>
      <c r="Q102" s="178"/>
      <c r="R102" s="178"/>
      <c r="S102" s="178"/>
      <c r="T102" s="302"/>
      <c r="U102" s="302"/>
      <c r="V102" s="302"/>
      <c r="W102" s="302"/>
      <c r="X102" s="302"/>
      <c r="Y102" s="302"/>
      <c r="Z102" s="302"/>
      <c r="AA102" s="302"/>
      <c r="AB102" s="302"/>
      <c r="AC102" s="302"/>
      <c r="AD102" s="302"/>
      <c r="AE102" s="302"/>
      <c r="AF102" s="302"/>
      <c r="AG102" s="302"/>
      <c r="AH102" s="302"/>
      <c r="AI102" s="302"/>
      <c r="AJ102" s="302"/>
      <c r="AK102" s="302"/>
      <c r="AL102" s="302"/>
      <c r="AM102" s="302"/>
      <c r="AN102" s="302"/>
      <c r="AO102" s="302"/>
      <c r="AP102" s="302"/>
      <c r="AQ102" s="302"/>
      <c r="AR102" s="302"/>
      <c r="AS102" s="302"/>
      <c r="AT102" s="302"/>
      <c r="AU102" s="302"/>
      <c r="AV102" s="302"/>
      <c r="AW102" s="302"/>
      <c r="AX102" s="302"/>
      <c r="AY102" s="302"/>
      <c r="AZ102" s="302"/>
      <c r="BA102" s="302"/>
      <c r="BB102" s="302"/>
      <c r="BC102" s="302"/>
      <c r="BD102" s="302"/>
      <c r="BE102" s="302"/>
      <c r="BF102" s="302"/>
      <c r="BG102" s="302"/>
      <c r="BH102" s="302"/>
      <c r="BI102" s="302"/>
      <c r="BJ102" s="302"/>
      <c r="BK102" s="302"/>
      <c r="BL102" s="302"/>
      <c r="BM102" s="302"/>
      <c r="BN102" s="302"/>
      <c r="BO102" s="302"/>
      <c r="BP102" s="302"/>
      <c r="BQ102" s="302"/>
      <c r="BR102" s="302"/>
      <c r="BS102" s="302"/>
      <c r="BT102" s="302"/>
      <c r="BU102" s="302"/>
      <c r="BV102" s="302"/>
      <c r="BW102" s="302"/>
      <c r="BX102" s="302"/>
      <c r="BY102" s="302"/>
      <c r="BZ102" s="302"/>
      <c r="CA102" s="302"/>
      <c r="CB102" s="189"/>
      <c r="CC102" s="303"/>
      <c r="CD102" s="303"/>
      <c r="CE102" s="53" t="s">
        <v>116</v>
      </c>
      <c r="CF102" s="293"/>
      <c r="CG102" s="314">
        <f t="shared" ref="CG102" ca="1" si="315">IF(AND(CG101=$N100,CG101&gt;0),1,IF(CG101=0,0,OFFSET(CG101,,(CG101-$N100),1,1)-CG101+1))</f>
        <v>0</v>
      </c>
      <c r="CH102" s="314">
        <f ca="1">IF(AND(CH101=$N100,CH101&gt;0),1,IF(CH101=0,0,OFFSET(CH101,,(CH101-$N100),1,1)-CH101+1))</f>
        <v>0</v>
      </c>
      <c r="CI102" s="314">
        <f t="shared" ref="CI102:CZ102" ca="1" si="316">IF(AND(CI101=$N100,CI101&gt;0),1,IF(CI101=0,0,OFFSET(CI101,,(CI101-$N100),1,1)-CI101+1))</f>
        <v>0</v>
      </c>
      <c r="CJ102" s="314">
        <f t="shared" ca="1" si="316"/>
        <v>0</v>
      </c>
      <c r="CK102" s="314">
        <f t="shared" ca="1" si="316"/>
        <v>0</v>
      </c>
      <c r="CL102" s="314">
        <f t="shared" ca="1" si="316"/>
        <v>0</v>
      </c>
      <c r="CM102" s="314">
        <f t="shared" ca="1" si="316"/>
        <v>0</v>
      </c>
      <c r="CN102" s="314">
        <f t="shared" ca="1" si="316"/>
        <v>0</v>
      </c>
      <c r="CO102" s="314">
        <f t="shared" ca="1" si="316"/>
        <v>0</v>
      </c>
      <c r="CP102" s="314">
        <f t="shared" ca="1" si="316"/>
        <v>0</v>
      </c>
      <c r="CQ102" s="314">
        <f t="shared" ca="1" si="316"/>
        <v>0</v>
      </c>
      <c r="CR102" s="314">
        <f t="shared" ca="1" si="316"/>
        <v>0</v>
      </c>
      <c r="CS102" s="314">
        <f t="shared" ca="1" si="316"/>
        <v>0</v>
      </c>
      <c r="CT102" s="314">
        <f t="shared" ca="1" si="316"/>
        <v>0</v>
      </c>
      <c r="CU102" s="314">
        <f t="shared" ca="1" si="316"/>
        <v>0</v>
      </c>
      <c r="CV102" s="314">
        <f t="shared" ca="1" si="316"/>
        <v>0</v>
      </c>
      <c r="CW102" s="314">
        <f t="shared" ca="1" si="316"/>
        <v>0</v>
      </c>
      <c r="CX102" s="314">
        <f t="shared" ca="1" si="316"/>
        <v>0</v>
      </c>
      <c r="CY102" s="314">
        <f t="shared" ca="1" si="316"/>
        <v>0</v>
      </c>
      <c r="CZ102" s="314">
        <f t="shared" ca="1" si="316"/>
        <v>0</v>
      </c>
    </row>
    <row r="103" spans="1:104" ht="15" hidden="1" customHeight="1" outlineLevel="1" x14ac:dyDescent="0.3">
      <c r="A103" s="304"/>
      <c r="B103" s="338"/>
      <c r="C103" s="305"/>
      <c r="D103" s="306"/>
      <c r="E103" s="307" t="str">
        <f>_xlfn.IFNA(INDEX(Table_Def[[Asset category]:[Unit]],MATCH(Insert_Assets!B103,Table_Def[Asset category],0),2),"")</f>
        <v/>
      </c>
      <c r="F103" s="339"/>
      <c r="G103" s="340" t="s">
        <v>211</v>
      </c>
      <c r="H103" s="309">
        <f t="shared" si="244"/>
        <v>0</v>
      </c>
      <c r="I103" s="341"/>
      <c r="J103" s="342"/>
      <c r="K103" s="311">
        <f t="shared" ref="K103:K108" si="317">SUMIF($J$22:$J$384,J103,$H$22:$H$384)</f>
        <v>0</v>
      </c>
      <c r="L103" s="312">
        <f t="shared" si="295"/>
        <v>1</v>
      </c>
      <c r="M103" s="313">
        <f t="shared" si="245"/>
        <v>0</v>
      </c>
      <c r="N103" s="316">
        <f>_xlfn.IFNA(IF(INDEX(Table_Def[],MATCH(B103,Table_Def[Asset category],0),3)=0,20,INDEX(Table_Def[],MATCH(B103,Table_Def[Asset category],0),3)),0)</f>
        <v>0</v>
      </c>
      <c r="P103" s="178"/>
      <c r="Q103" s="178"/>
      <c r="R103" s="178"/>
      <c r="S103" s="178"/>
      <c r="T103" s="302"/>
      <c r="U103" s="302"/>
      <c r="V103" s="302"/>
      <c r="W103" s="302"/>
      <c r="X103" s="302"/>
      <c r="Y103" s="302"/>
      <c r="Z103" s="302"/>
      <c r="AA103" s="302"/>
      <c r="AB103" s="302"/>
      <c r="AC103" s="302"/>
      <c r="AD103" s="302"/>
      <c r="AE103" s="302"/>
      <c r="AF103" s="302"/>
      <c r="AG103" s="302"/>
      <c r="AH103" s="302"/>
      <c r="AI103" s="302"/>
      <c r="AJ103" s="302"/>
      <c r="AK103" s="302"/>
      <c r="AL103" s="302"/>
      <c r="AM103" s="302"/>
      <c r="AN103" s="302"/>
      <c r="AO103" s="302"/>
      <c r="AP103" s="302"/>
      <c r="AQ103" s="302"/>
      <c r="AR103" s="302"/>
      <c r="AS103" s="302"/>
      <c r="AT103" s="302"/>
      <c r="AU103" s="302"/>
      <c r="AV103" s="302"/>
      <c r="AW103" s="302"/>
      <c r="AX103" s="302"/>
      <c r="AY103" s="302"/>
      <c r="AZ103" s="302"/>
      <c r="BA103" s="302"/>
      <c r="BB103" s="302"/>
      <c r="BC103" s="302"/>
      <c r="BD103" s="302"/>
      <c r="BE103" s="302"/>
      <c r="BF103" s="302"/>
      <c r="BG103" s="302"/>
      <c r="BH103" s="302"/>
      <c r="BI103" s="302"/>
      <c r="BJ103" s="302"/>
      <c r="BK103" s="302"/>
      <c r="BL103" s="302"/>
      <c r="BM103" s="302"/>
      <c r="BN103" s="302"/>
      <c r="BO103" s="302"/>
      <c r="BP103" s="302"/>
      <c r="BQ103" s="302"/>
      <c r="BR103" s="302"/>
      <c r="BS103" s="302"/>
      <c r="BT103" s="302"/>
      <c r="BU103" s="302"/>
      <c r="BV103" s="302"/>
      <c r="BW103" s="302"/>
      <c r="BX103" s="302"/>
      <c r="BY103" s="302"/>
      <c r="BZ103" s="302"/>
      <c r="CA103" s="302"/>
      <c r="CB103" s="189"/>
      <c r="CC103" s="303"/>
      <c r="CD103" s="303"/>
      <c r="CE103" s="53" t="s">
        <v>3</v>
      </c>
      <c r="CG103" s="315">
        <f t="shared" ref="CG103:CK103" si="318">IF($I100=CG$6,$H100*$L100,IF(CG101=$N100,$H100,
IF(CF103&gt;0,+CF103-CF104,0)))</f>
        <v>0</v>
      </c>
      <c r="CH103" s="315">
        <f t="shared" ca="1" si="318"/>
        <v>0</v>
      </c>
      <c r="CI103" s="315">
        <f t="shared" ca="1" si="318"/>
        <v>0</v>
      </c>
      <c r="CJ103" s="315">
        <f t="shared" ca="1" si="318"/>
        <v>0</v>
      </c>
      <c r="CK103" s="315">
        <f t="shared" ca="1" si="318"/>
        <v>0</v>
      </c>
      <c r="CL103" s="315">
        <f ca="1">IF($I100=CL$6,$H100*$L100,IF(CL101=$N100,$H100,
IF(CK103&gt;0,+CK103-CK104,0)))</f>
        <v>0</v>
      </c>
      <c r="CM103" s="315">
        <f t="shared" ref="CM103:CZ103" ca="1" si="319">IF($I100=CM$6,$H100*$L100,IF(CM101=$N100,$H100,
IF(CL103&gt;0,+CL103-CL104,0)))</f>
        <v>0</v>
      </c>
      <c r="CN103" s="315">
        <f t="shared" ca="1" si="319"/>
        <v>0</v>
      </c>
      <c r="CO103" s="315">
        <f t="shared" ca="1" si="319"/>
        <v>0</v>
      </c>
      <c r="CP103" s="315">
        <f t="shared" ca="1" si="319"/>
        <v>0</v>
      </c>
      <c r="CQ103" s="315">
        <f t="shared" ca="1" si="319"/>
        <v>0</v>
      </c>
      <c r="CR103" s="315">
        <f t="shared" ca="1" si="319"/>
        <v>0</v>
      </c>
      <c r="CS103" s="315">
        <f t="shared" ca="1" si="319"/>
        <v>0</v>
      </c>
      <c r="CT103" s="315">
        <f t="shared" ca="1" si="319"/>
        <v>0</v>
      </c>
      <c r="CU103" s="315">
        <f t="shared" ca="1" si="319"/>
        <v>0</v>
      </c>
      <c r="CV103" s="315">
        <f t="shared" ca="1" si="319"/>
        <v>0</v>
      </c>
      <c r="CW103" s="315">
        <f t="shared" ca="1" si="319"/>
        <v>0</v>
      </c>
      <c r="CX103" s="315">
        <f t="shared" ca="1" si="319"/>
        <v>0</v>
      </c>
      <c r="CY103" s="315">
        <f t="shared" ca="1" si="319"/>
        <v>0</v>
      </c>
      <c r="CZ103" s="315">
        <f t="shared" ca="1" si="319"/>
        <v>0</v>
      </c>
    </row>
    <row r="104" spans="1:104" ht="15" hidden="1" customHeight="1" outlineLevel="1" x14ac:dyDescent="0.3">
      <c r="A104" s="304"/>
      <c r="B104" s="338"/>
      <c r="C104" s="305"/>
      <c r="D104" s="306"/>
      <c r="E104" s="307" t="str">
        <f>_xlfn.IFNA(INDEX(Table_Def[[Asset category]:[Unit]],MATCH(Insert_Assets!B104,Table_Def[Asset category],0),2),"")</f>
        <v/>
      </c>
      <c r="F104" s="339"/>
      <c r="G104" s="340" t="s">
        <v>211</v>
      </c>
      <c r="H104" s="309">
        <f t="shared" si="244"/>
        <v>0</v>
      </c>
      <c r="I104" s="341"/>
      <c r="J104" s="342"/>
      <c r="K104" s="311">
        <f t="shared" si="317"/>
        <v>0</v>
      </c>
      <c r="L104" s="312">
        <f t="shared" si="295"/>
        <v>1</v>
      </c>
      <c r="M104" s="313">
        <f t="shared" si="245"/>
        <v>0</v>
      </c>
      <c r="N104" s="316">
        <f>_xlfn.IFNA(IF(INDEX(Table_Def[],MATCH(B104,Table_Def[Asset category],0),3)=0,20,INDEX(Table_Def[],MATCH(B104,Table_Def[Asset category],0),3)),0)</f>
        <v>0</v>
      </c>
      <c r="P104" s="178"/>
      <c r="Q104" s="178"/>
      <c r="R104" s="178"/>
      <c r="S104" s="178"/>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02"/>
      <c r="AO104" s="302"/>
      <c r="AP104" s="302"/>
      <c r="AQ104" s="302"/>
      <c r="AR104" s="302"/>
      <c r="AS104" s="302"/>
      <c r="AT104" s="302"/>
      <c r="AU104" s="302"/>
      <c r="AV104" s="302"/>
      <c r="AW104" s="302"/>
      <c r="AX104" s="302"/>
      <c r="AY104" s="302"/>
      <c r="AZ104" s="302"/>
      <c r="BA104" s="302"/>
      <c r="BB104" s="302"/>
      <c r="BC104" s="302"/>
      <c r="BD104" s="302"/>
      <c r="BE104" s="302"/>
      <c r="BF104" s="302"/>
      <c r="BG104" s="302"/>
      <c r="BH104" s="302"/>
      <c r="BI104" s="302"/>
      <c r="BJ104" s="302"/>
      <c r="BK104" s="302"/>
      <c r="BL104" s="302"/>
      <c r="BM104" s="302"/>
      <c r="BN104" s="302"/>
      <c r="BO104" s="302"/>
      <c r="BP104" s="302"/>
      <c r="BQ104" s="302"/>
      <c r="BR104" s="302"/>
      <c r="BS104" s="302"/>
      <c r="BT104" s="302"/>
      <c r="BU104" s="302"/>
      <c r="BV104" s="302"/>
      <c r="BW104" s="302"/>
      <c r="BX104" s="302"/>
      <c r="BY104" s="302"/>
      <c r="BZ104" s="302"/>
      <c r="CA104" s="302"/>
      <c r="CB104" s="189"/>
      <c r="CC104" s="303"/>
      <c r="CD104" s="303"/>
      <c r="CE104" s="53" t="s">
        <v>38</v>
      </c>
      <c r="CF104" s="315"/>
      <c r="CG104" s="315">
        <f>IF(CG105&lt;1,0,CG106-CG105)</f>
        <v>0</v>
      </c>
      <c r="CH104" s="315">
        <f t="shared" ref="CH104:CZ104" ca="1" si="320">IF(CH105&lt;1,0,CH106-CH105)</f>
        <v>0</v>
      </c>
      <c r="CI104" s="315">
        <f t="shared" ca="1" si="320"/>
        <v>0</v>
      </c>
      <c r="CJ104" s="315">
        <f t="shared" ca="1" si="320"/>
        <v>0</v>
      </c>
      <c r="CK104" s="315">
        <f t="shared" ca="1" si="320"/>
        <v>0</v>
      </c>
      <c r="CL104" s="315">
        <f t="shared" ca="1" si="320"/>
        <v>0</v>
      </c>
      <c r="CM104" s="315">
        <f t="shared" ca="1" si="320"/>
        <v>0</v>
      </c>
      <c r="CN104" s="315">
        <f t="shared" ca="1" si="320"/>
        <v>0</v>
      </c>
      <c r="CO104" s="315">
        <f t="shared" ca="1" si="320"/>
        <v>0</v>
      </c>
      <c r="CP104" s="315">
        <f t="shared" ca="1" si="320"/>
        <v>0</v>
      </c>
      <c r="CQ104" s="315">
        <f t="shared" ca="1" si="320"/>
        <v>0</v>
      </c>
      <c r="CR104" s="315">
        <f t="shared" ca="1" si="320"/>
        <v>0</v>
      </c>
      <c r="CS104" s="315">
        <f t="shared" ca="1" si="320"/>
        <v>0</v>
      </c>
      <c r="CT104" s="315">
        <f t="shared" ca="1" si="320"/>
        <v>0</v>
      </c>
      <c r="CU104" s="315">
        <f t="shared" ca="1" si="320"/>
        <v>0</v>
      </c>
      <c r="CV104" s="315">
        <f t="shared" ca="1" si="320"/>
        <v>0</v>
      </c>
      <c r="CW104" s="315">
        <f t="shared" ca="1" si="320"/>
        <v>0</v>
      </c>
      <c r="CX104" s="315">
        <f t="shared" ca="1" si="320"/>
        <v>0</v>
      </c>
      <c r="CY104" s="315">
        <f t="shared" ca="1" si="320"/>
        <v>0</v>
      </c>
      <c r="CZ104" s="315">
        <f t="shared" ca="1" si="320"/>
        <v>0</v>
      </c>
    </row>
    <row r="105" spans="1:104" ht="15" hidden="1" customHeight="1" outlineLevel="1" x14ac:dyDescent="0.3">
      <c r="A105" s="304"/>
      <c r="B105" s="338"/>
      <c r="C105" s="305"/>
      <c r="D105" s="306"/>
      <c r="E105" s="307" t="str">
        <f>_xlfn.IFNA(INDEX(Table_Def[[Asset category]:[Unit]],MATCH(Insert_Assets!B105,Table_Def[Asset category],0),2),"")</f>
        <v/>
      </c>
      <c r="F105" s="339"/>
      <c r="G105" s="340" t="s">
        <v>211</v>
      </c>
      <c r="H105" s="309">
        <f t="shared" si="244"/>
        <v>0</v>
      </c>
      <c r="I105" s="341"/>
      <c r="J105" s="342"/>
      <c r="K105" s="311">
        <f t="shared" si="317"/>
        <v>0</v>
      </c>
      <c r="L105" s="312">
        <f t="shared" si="295"/>
        <v>1</v>
      </c>
      <c r="M105" s="313">
        <f t="shared" si="245"/>
        <v>0</v>
      </c>
      <c r="N105" s="316">
        <f>_xlfn.IFNA(IF(INDEX(Table_Def[],MATCH(B105,Table_Def[Asset category],0),3)=0,20,INDEX(Table_Def[],MATCH(B105,Table_Def[Asset category],0),3)),0)</f>
        <v>0</v>
      </c>
      <c r="P105" s="178"/>
      <c r="Q105" s="178"/>
      <c r="R105" s="178"/>
      <c r="S105" s="178"/>
      <c r="T105" s="302"/>
      <c r="U105" s="302"/>
      <c r="V105" s="302"/>
      <c r="W105" s="302"/>
      <c r="X105" s="302"/>
      <c r="Y105" s="302"/>
      <c r="Z105" s="302"/>
      <c r="AA105" s="302"/>
      <c r="AB105" s="302"/>
      <c r="AC105" s="302"/>
      <c r="AD105" s="302"/>
      <c r="AE105" s="302"/>
      <c r="AF105" s="302"/>
      <c r="AG105" s="302"/>
      <c r="AH105" s="302"/>
      <c r="AI105" s="302"/>
      <c r="AJ105" s="302"/>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2"/>
      <c r="BF105" s="302"/>
      <c r="BG105" s="302"/>
      <c r="BH105" s="302"/>
      <c r="BI105" s="302"/>
      <c r="BJ105" s="302"/>
      <c r="BK105" s="302"/>
      <c r="BL105" s="302"/>
      <c r="BM105" s="302"/>
      <c r="BN105" s="302"/>
      <c r="BO105" s="302"/>
      <c r="BP105" s="302"/>
      <c r="BQ105" s="302"/>
      <c r="BR105" s="302"/>
      <c r="BS105" s="302"/>
      <c r="BT105" s="302"/>
      <c r="BU105" s="302"/>
      <c r="BV105" s="302"/>
      <c r="BW105" s="302"/>
      <c r="BX105" s="302"/>
      <c r="BY105" s="302"/>
      <c r="BZ105" s="302"/>
      <c r="CA105" s="302"/>
      <c r="CB105" s="189"/>
      <c r="CC105" s="303"/>
      <c r="CD105" s="303"/>
      <c r="CE105" s="53" t="s">
        <v>47</v>
      </c>
      <c r="CG105" s="315">
        <f>CG103*Insert_Finance!$C$17</f>
        <v>0</v>
      </c>
      <c r="CH105" s="315">
        <f ca="1">CH103*Insert_Finance!$C$17</f>
        <v>0</v>
      </c>
      <c r="CI105" s="315">
        <f ca="1">CI103*Insert_Finance!$C$17</f>
        <v>0</v>
      </c>
      <c r="CJ105" s="315">
        <f ca="1">CJ103*Insert_Finance!$C$17</f>
        <v>0</v>
      </c>
      <c r="CK105" s="315">
        <f ca="1">CK103*Insert_Finance!$C$17</f>
        <v>0</v>
      </c>
      <c r="CL105" s="315">
        <f ca="1">CL103*Insert_Finance!$C$17</f>
        <v>0</v>
      </c>
      <c r="CM105" s="315">
        <f ca="1">CM103*Insert_Finance!$C$17</f>
        <v>0</v>
      </c>
      <c r="CN105" s="315">
        <f ca="1">CN103*Insert_Finance!$C$17</f>
        <v>0</v>
      </c>
      <c r="CO105" s="315">
        <f ca="1">CO103*Insert_Finance!$C$17</f>
        <v>0</v>
      </c>
      <c r="CP105" s="315">
        <f ca="1">CP103*Insert_Finance!$C$17</f>
        <v>0</v>
      </c>
      <c r="CQ105" s="315">
        <f ca="1">CQ103*Insert_Finance!$C$17</f>
        <v>0</v>
      </c>
      <c r="CR105" s="315">
        <f ca="1">CR103*Insert_Finance!$C$17</f>
        <v>0</v>
      </c>
      <c r="CS105" s="315">
        <f ca="1">CS103*Insert_Finance!$C$17</f>
        <v>0</v>
      </c>
      <c r="CT105" s="315">
        <f ca="1">CT103*Insert_Finance!$C$17</f>
        <v>0</v>
      </c>
      <c r="CU105" s="315">
        <f ca="1">CU103*Insert_Finance!$C$17</f>
        <v>0</v>
      </c>
      <c r="CV105" s="315">
        <f ca="1">CV103*Insert_Finance!$C$17</f>
        <v>0</v>
      </c>
      <c r="CW105" s="315">
        <f ca="1">CW103*Insert_Finance!$C$17</f>
        <v>0</v>
      </c>
      <c r="CX105" s="315">
        <f ca="1">CX103*Insert_Finance!$C$17</f>
        <v>0</v>
      </c>
      <c r="CY105" s="315">
        <f ca="1">CY103*Insert_Finance!$C$17</f>
        <v>0</v>
      </c>
      <c r="CZ105" s="315">
        <f ca="1">CZ103*Insert_Finance!$C$17</f>
        <v>0</v>
      </c>
    </row>
    <row r="106" spans="1:104" ht="15" hidden="1" customHeight="1" outlineLevel="1" x14ac:dyDescent="0.3">
      <c r="A106" s="304"/>
      <c r="B106" s="338"/>
      <c r="C106" s="305"/>
      <c r="D106" s="306"/>
      <c r="E106" s="307" t="str">
        <f>_xlfn.IFNA(INDEX(Table_Def[[Asset category]:[Unit]],MATCH(Insert_Assets!B106,Table_Def[Asset category],0),2),"")</f>
        <v/>
      </c>
      <c r="F106" s="339"/>
      <c r="G106" s="340" t="s">
        <v>211</v>
      </c>
      <c r="H106" s="309">
        <f t="shared" si="244"/>
        <v>0</v>
      </c>
      <c r="I106" s="341"/>
      <c r="J106" s="342"/>
      <c r="K106" s="311">
        <f t="shared" si="317"/>
        <v>0</v>
      </c>
      <c r="L106" s="312">
        <f t="shared" si="295"/>
        <v>1</v>
      </c>
      <c r="M106" s="313">
        <f t="shared" si="245"/>
        <v>0</v>
      </c>
      <c r="N106" s="316">
        <f>_xlfn.IFNA(IF(INDEX(Table_Def[],MATCH(B106,Table_Def[Asset category],0),3)=0,20,INDEX(Table_Def[],MATCH(B106,Table_Def[Asset category],0),3)),0)</f>
        <v>0</v>
      </c>
      <c r="P106" s="178"/>
      <c r="Q106" s="178"/>
      <c r="R106" s="178"/>
      <c r="S106" s="178"/>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c r="BC106" s="302"/>
      <c r="BD106" s="302"/>
      <c r="BE106" s="302"/>
      <c r="BF106" s="302"/>
      <c r="BG106" s="302"/>
      <c r="BH106" s="302"/>
      <c r="BI106" s="302"/>
      <c r="BJ106" s="302"/>
      <c r="BK106" s="302"/>
      <c r="BL106" s="302"/>
      <c r="BM106" s="302"/>
      <c r="BN106" s="302"/>
      <c r="BO106" s="302"/>
      <c r="BP106" s="302"/>
      <c r="BQ106" s="302"/>
      <c r="BR106" s="302"/>
      <c r="BS106" s="302"/>
      <c r="BT106" s="302"/>
      <c r="BU106" s="302"/>
      <c r="BV106" s="302"/>
      <c r="BW106" s="302"/>
      <c r="BX106" s="302"/>
      <c r="BY106" s="302"/>
      <c r="BZ106" s="302"/>
      <c r="CA106" s="302"/>
      <c r="CB106" s="189"/>
      <c r="CC106" s="303"/>
      <c r="CD106" s="303"/>
      <c r="CE106" s="53" t="s">
        <v>48</v>
      </c>
      <c r="CF106" s="315"/>
      <c r="CG106" s="315">
        <f ca="1">IF(CG103=0,0,
IF(CG103&lt;1,0,
IF($N100-CG101&lt;&gt;$N100,-PMT(Insert_Finance!$C$17,$N100,OFFSET(CG103,,(CG101-$N100),1,1),0,0),
IF(CG101=0,0,CF106))))</f>
        <v>0</v>
      </c>
      <c r="CH106" s="315">
        <f ca="1">IF(CH103=0,0,
IF(CH103&lt;1,0,
IF($N100-CH101&lt;&gt;$N100,-PMT(Insert_Finance!$C$17,$N100,OFFSET(CH103,,(CH101-$N100),1,1),0,0),
IF(CH101=0,0,CG106))))</f>
        <v>0</v>
      </c>
      <c r="CI106" s="315">
        <f ca="1">IF(CI103=0,0,
IF(CI103&lt;1,0,
IF($N100-CI101&lt;&gt;$N100,-PMT(Insert_Finance!$C$17,$N100,OFFSET(CI103,,(CI101-$N100),1,1),0,0),
IF(CI101=0,0,CH106))))</f>
        <v>0</v>
      </c>
      <c r="CJ106" s="315">
        <f ca="1">IF(CJ103=0,0,
IF(CJ103&lt;1,0,
IF($N100-CJ101&lt;&gt;$N100,-PMT(Insert_Finance!$C$17,$N100,OFFSET(CJ103,,(CJ101-$N100),1,1),0,0),
IF(CJ101=0,0,CI106))))</f>
        <v>0</v>
      </c>
      <c r="CK106" s="315">
        <f ca="1">IF(CK103=0,0,
IF(CK103&lt;1,0,
IF($N100-CK101&lt;&gt;$N100,-PMT(Insert_Finance!$C$17,$N100,OFFSET(CK103,,(CK101-$N100),1,1),0,0),
IF(CK101=0,0,CJ106))))</f>
        <v>0</v>
      </c>
      <c r="CL106" s="315">
        <f ca="1">IF(CL103=0,0,
IF(CL103&lt;1,0,
IF($N100-CL101&lt;&gt;$N100,-PMT(Insert_Finance!$C$17,$N100,OFFSET(CL103,,(CL101-$N100),1,1),0,0),
IF(CL101=0,0,CK106))))</f>
        <v>0</v>
      </c>
      <c r="CM106" s="315">
        <f ca="1">IF(CM103=0,0,
IF(CM103&lt;1,0,
IF($N100-CM101&lt;&gt;$N100,-PMT(Insert_Finance!$C$17,$N100,OFFSET(CM103,,(CM101-$N100),1,1),0,0),
IF(CM101=0,0,CL106))))</f>
        <v>0</v>
      </c>
      <c r="CN106" s="315">
        <f ca="1">IF(CN103=0,0,
IF(CN103&lt;1,0,
IF($N100-CN101&lt;&gt;$N100,-PMT(Insert_Finance!$C$17,$N100,OFFSET(CN103,,(CN101-$N100),1,1),0,0),
IF(CN101=0,0,CM106))))</f>
        <v>0</v>
      </c>
      <c r="CO106" s="315">
        <f ca="1">IF(CO103=0,0,
IF(CO103&lt;1,0,
IF($N100-CO101&lt;&gt;$N100,-PMT(Insert_Finance!$C$17,$N100,OFFSET(CO103,,(CO101-$N100),1,1),0,0),
IF(CO101=0,0,CN106))))</f>
        <v>0</v>
      </c>
      <c r="CP106" s="315">
        <f ca="1">IF(CP103=0,0,
IF(CP103&lt;1,0,
IF($N100-CP101&lt;&gt;$N100,-PMT(Insert_Finance!$C$17,$N100,OFFSET(CP103,,(CP101-$N100),1,1),0,0),
IF(CP101=0,0,CO106))))</f>
        <v>0</v>
      </c>
      <c r="CQ106" s="315">
        <f ca="1">IF(CQ103=0,0,
IF(CQ103&lt;1,0,
IF($N100-CQ101&lt;&gt;$N100,-PMT(Insert_Finance!$C$17,$N100,OFFSET(CQ103,,(CQ101-$N100),1,1),0,0),
IF(CQ101=0,0,CP106))))</f>
        <v>0</v>
      </c>
      <c r="CR106" s="315">
        <f ca="1">IF(CR103=0,0,
IF(CR103&lt;1,0,
IF($N100-CR101&lt;&gt;$N100,-PMT(Insert_Finance!$C$17,$N100,OFFSET(CR103,,(CR101-$N100),1,1),0,0),
IF(CR101=0,0,CQ106))))</f>
        <v>0</v>
      </c>
      <c r="CS106" s="315">
        <f ca="1">IF(CS103=0,0,
IF(CS103&lt;1,0,
IF($N100-CS101&lt;&gt;$N100,-PMT(Insert_Finance!$C$17,$N100,OFFSET(CS103,,(CS101-$N100),1,1),0,0),
IF(CS101=0,0,CR106))))</f>
        <v>0</v>
      </c>
      <c r="CT106" s="315">
        <f ca="1">IF(CT103=0,0,
IF(CT103&lt;1,0,
IF($N100-CT101&lt;&gt;$N100,-PMT(Insert_Finance!$C$17,$N100,OFFSET(CT103,,(CT101-$N100),1,1),0,0),
IF(CT101=0,0,CS106))))</f>
        <v>0</v>
      </c>
      <c r="CU106" s="315">
        <f ca="1">IF(CU103=0,0,
IF(CU103&lt;1,0,
IF($N100-CU101&lt;&gt;$N100,-PMT(Insert_Finance!$C$17,$N100,OFFSET(CU103,,(CU101-$N100),1,1),0,0),
IF(CU101=0,0,CT106))))</f>
        <v>0</v>
      </c>
      <c r="CV106" s="315">
        <f ca="1">IF(CV103=0,0,
IF(CV103&lt;1,0,
IF($N100-CV101&lt;&gt;$N100,-PMT(Insert_Finance!$C$17,$N100,OFFSET(CV103,,(CV101-$N100),1,1),0,0),
IF(CV101=0,0,CU106))))</f>
        <v>0</v>
      </c>
      <c r="CW106" s="315">
        <f ca="1">IF(CW103=0,0,
IF(CW103&lt;1,0,
IF($N100-CW101&lt;&gt;$N100,-PMT(Insert_Finance!$C$17,$N100,OFFSET(CW103,,(CW101-$N100),1,1),0,0),
IF(CW101=0,0,CV106))))</f>
        <v>0</v>
      </c>
      <c r="CX106" s="315">
        <f ca="1">IF(CX103=0,0,
IF(CX103&lt;1,0,
IF($N100-CX101&lt;&gt;$N100,-PMT(Insert_Finance!$C$17,$N100,OFFSET(CX103,,(CX101-$N100),1,1),0,0),
IF(CX101=0,0,CW106))))</f>
        <v>0</v>
      </c>
      <c r="CY106" s="315">
        <f ca="1">IF(CY103=0,0,
IF(CY103&lt;1,0,
IF($N100-CY101&lt;&gt;$N100,-PMT(Insert_Finance!$C$17,$N100,OFFSET(CY103,,(CY101-$N100),1,1),0,0),
IF(CY101=0,0,CX106))))</f>
        <v>0</v>
      </c>
      <c r="CZ106" s="315">
        <f ca="1">IF(CZ103=0,0,
IF(CZ103&lt;1,0,
IF($N100-CZ101&lt;&gt;$N100,-PMT(Insert_Finance!$C$17,$N100,OFFSET(CZ103,,(CZ101-$N100),1,1),0,0),
IF(CZ101=0,0,CY106))))</f>
        <v>0</v>
      </c>
    </row>
    <row r="107" spans="1:104" ht="30" customHeight="1" collapsed="1" x14ac:dyDescent="0.3">
      <c r="A107" s="304"/>
      <c r="B107" s="674"/>
      <c r="C107" s="657"/>
      <c r="D107" s="658"/>
      <c r="E107" s="307" t="str">
        <f>_xlfn.IFNA(INDEX(Table_Def[[Asset category]:[Unit]],MATCH(Insert_Assets!B107,Table_Def[Asset category],0),2),"")</f>
        <v/>
      </c>
      <c r="F107" s="682"/>
      <c r="G107" s="340" t="s">
        <v>211</v>
      </c>
      <c r="H107" s="309">
        <f t="shared" si="244"/>
        <v>0</v>
      </c>
      <c r="I107" s="687"/>
      <c r="J107" s="688"/>
      <c r="K107" s="311">
        <f t="shared" si="317"/>
        <v>0</v>
      </c>
      <c r="L107" s="312">
        <f t="shared" si="295"/>
        <v>1</v>
      </c>
      <c r="M107" s="313">
        <f t="shared" si="245"/>
        <v>0</v>
      </c>
      <c r="N107" s="316">
        <f>_xlfn.IFNA(IF(INDEX(Table_Def[],MATCH(B107,Table_Def[Asset category],0),3)=0,20,INDEX(Table_Def[],MATCH(B107,Table_Def[Asset category],0),3)),0)</f>
        <v>0</v>
      </c>
      <c r="P107" s="178"/>
      <c r="Q107" s="178"/>
      <c r="R107" s="178"/>
      <c r="S107" s="178"/>
      <c r="T107" s="302">
        <f t="shared" si="252"/>
        <v>0</v>
      </c>
      <c r="U107" s="302">
        <f>SUMIF($CG$6:$CZ$6,T$17,$CG110:$CZ110)</f>
        <v>0</v>
      </c>
      <c r="V107" s="302">
        <f>SUMIF($CG$6:$CZ$6,T$17,$CG112:$CZ112)</f>
        <v>0</v>
      </c>
      <c r="W107" s="302">
        <f t="shared" si="253"/>
        <v>0</v>
      </c>
      <c r="X107" s="302">
        <f>SUMIF($CG$6:$CZ$6,W$17,$CG110:$CZ110)</f>
        <v>0</v>
      </c>
      <c r="Y107" s="302">
        <f>SUMIF($CG$6:$CZ$6,W$17,$CG112:$CZ112)</f>
        <v>0</v>
      </c>
      <c r="Z107" s="302">
        <f t="shared" si="254"/>
        <v>0</v>
      </c>
      <c r="AA107" s="302">
        <f>SUMIF($CG$6:$CZ$6,Z$17,$CG110:$CZ110)</f>
        <v>0</v>
      </c>
      <c r="AB107" s="302">
        <f>SUMIF($CG$6:$CZ$6,Z$17,$CG112:$CZ112)</f>
        <v>0</v>
      </c>
      <c r="AC107" s="302">
        <f t="shared" si="255"/>
        <v>0</v>
      </c>
      <c r="AD107" s="302">
        <f>SUMIF($CG$6:$CZ$6,AC$17,$CG110:$CZ110)</f>
        <v>0</v>
      </c>
      <c r="AE107" s="302">
        <f>SUMIF($CG$6:$CZ$6,AC$17,$CG112:$CZ112)</f>
        <v>0</v>
      </c>
      <c r="AF107" s="302">
        <f t="shared" si="256"/>
        <v>0</v>
      </c>
      <c r="AG107" s="302">
        <f>SUMIF($CG$6:$CZ$6,AF$17,$CG110:$CZ110)</f>
        <v>0</v>
      </c>
      <c r="AH107" s="302">
        <f>SUMIF($CG$6:$CZ$6,AF$17,$CG112:$CZ112)</f>
        <v>0</v>
      </c>
      <c r="AI107" s="302">
        <f t="shared" si="257"/>
        <v>0</v>
      </c>
      <c r="AJ107" s="302">
        <f>SUMIF($CG$6:$CZ$6,AI$17,$CG110:$CZ110)</f>
        <v>0</v>
      </c>
      <c r="AK107" s="302">
        <f>SUMIF($CG$6:$CZ$6,AI$17,$CG112:$CZ112)</f>
        <v>0</v>
      </c>
      <c r="AL107" s="302">
        <f t="shared" si="258"/>
        <v>0</v>
      </c>
      <c r="AM107" s="302">
        <f>SUMIF($CG$6:$CZ$6,AL$17,$CG110:$CZ110)</f>
        <v>0</v>
      </c>
      <c r="AN107" s="302">
        <f>SUMIF($CG$6:$CZ$6,AL$17,$CG112:$CZ112)</f>
        <v>0</v>
      </c>
      <c r="AO107" s="302">
        <f t="shared" si="259"/>
        <v>0</v>
      </c>
      <c r="AP107" s="302">
        <f>SUMIF($CG$6:$CZ$6,AO$17,$CG110:$CZ110)</f>
        <v>0</v>
      </c>
      <c r="AQ107" s="302">
        <f>SUMIF($CG$6:$CZ$6,AO$17,$CG112:$CZ112)</f>
        <v>0</v>
      </c>
      <c r="AR107" s="302">
        <f t="shared" si="260"/>
        <v>0</v>
      </c>
      <c r="AS107" s="302">
        <f>SUMIF($CG$6:$CZ$6,AR$17,$CG110:$CZ110)</f>
        <v>0</v>
      </c>
      <c r="AT107" s="302">
        <f>SUMIF($CG$6:$CZ$6,AR$17,$CG112:$CZ112)</f>
        <v>0</v>
      </c>
      <c r="AU107" s="302">
        <f t="shared" si="261"/>
        <v>0</v>
      </c>
      <c r="AV107" s="302">
        <f>SUMIF($CG$6:$CZ$6,AU$17,$CG110:$CZ110)</f>
        <v>0</v>
      </c>
      <c r="AW107" s="302">
        <f>SUMIF($CG$6:$CZ$6,AU$17,$CG112:$CZ112)</f>
        <v>0</v>
      </c>
      <c r="AX107" s="302">
        <f t="shared" si="262"/>
        <v>0</v>
      </c>
      <c r="AY107" s="302">
        <f>SUMIF($CG$6:$CZ$6,AX$17,$CG110:$CZ110)</f>
        <v>0</v>
      </c>
      <c r="AZ107" s="302">
        <f>SUMIF($CG$6:$CZ$6,AX$17,$CG112:$CZ112)</f>
        <v>0</v>
      </c>
      <c r="BA107" s="302">
        <f t="shared" si="263"/>
        <v>0</v>
      </c>
      <c r="BB107" s="302">
        <f>SUMIF($CG$6:$CZ$6,BA$17,$CG110:$CZ110)</f>
        <v>0</v>
      </c>
      <c r="BC107" s="302">
        <f>SUMIF($CG$6:$CZ$6,BA$17,$CG112:$CZ112)</f>
        <v>0</v>
      </c>
      <c r="BD107" s="302">
        <f t="shared" si="264"/>
        <v>0</v>
      </c>
      <c r="BE107" s="302">
        <f>SUMIF($CG$6:$CZ$6,BD$17,$CG110:$CZ110)</f>
        <v>0</v>
      </c>
      <c r="BF107" s="302">
        <f>SUMIF($CG$6:$CZ$6,BD$17,$CG112:$CZ112)</f>
        <v>0</v>
      </c>
      <c r="BG107" s="302">
        <f t="shared" si="265"/>
        <v>0</v>
      </c>
      <c r="BH107" s="302">
        <f>SUMIF($CG$6:$CZ$6,BG$17,$CG110:$CZ110)</f>
        <v>0</v>
      </c>
      <c r="BI107" s="302">
        <f>SUMIF($CG$6:$CZ$6,BG$17,$CG112:$CZ112)</f>
        <v>0</v>
      </c>
      <c r="BJ107" s="302">
        <f t="shared" si="266"/>
        <v>0</v>
      </c>
      <c r="BK107" s="302">
        <f>SUMIF($CG$6:$CZ$6,BJ$17,$CG110:$CZ110)</f>
        <v>0</v>
      </c>
      <c r="BL107" s="302">
        <f>SUMIF($CG$6:$CZ$6,BJ$17,$CG112:$CZ112)</f>
        <v>0</v>
      </c>
      <c r="BM107" s="302">
        <f t="shared" si="267"/>
        <v>0</v>
      </c>
      <c r="BN107" s="302">
        <f>SUMIF($CG$6:$CZ$6,BM$17,$CG110:$CZ110)</f>
        <v>0</v>
      </c>
      <c r="BO107" s="302">
        <f>SUMIF($CG$6:$CZ$6,BM$17,$CG112:$CZ112)</f>
        <v>0</v>
      </c>
      <c r="BP107" s="302">
        <f t="shared" si="268"/>
        <v>0</v>
      </c>
      <c r="BQ107" s="302">
        <f>SUMIF($CG$6:$CZ$6,BP$17,$CG110:$CZ110)</f>
        <v>0</v>
      </c>
      <c r="BR107" s="302">
        <f>SUMIF($CG$6:$CZ$6,BP$17,$CG112:$CZ112)</f>
        <v>0</v>
      </c>
      <c r="BS107" s="302">
        <f t="shared" si="269"/>
        <v>0</v>
      </c>
      <c r="BT107" s="302">
        <f>SUMIF($CG$6:$CZ$6,BS$17,$CG110:$CZ110)</f>
        <v>0</v>
      </c>
      <c r="BU107" s="302">
        <f>SUMIF($CG$6:$CZ$6,BS$17,$CG112:$CZ112)</f>
        <v>0</v>
      </c>
      <c r="BV107" s="302">
        <f t="shared" si="270"/>
        <v>0</v>
      </c>
      <c r="BW107" s="302">
        <f>SUMIF($CG$6:$CZ$6,BV$17,$CG110:$CZ110)</f>
        <v>0</v>
      </c>
      <c r="BX107" s="302">
        <f>SUMIF($CG$6:$CZ$6,BV$17,$CG112:$CZ112)</f>
        <v>0</v>
      </c>
      <c r="BY107" s="302">
        <f t="shared" si="271"/>
        <v>0</v>
      </c>
      <c r="BZ107" s="302">
        <f>SUMIF($CG$6:$CZ$6,BY$17,$CG110:$CZ110)</f>
        <v>0</v>
      </c>
      <c r="CA107" s="302">
        <f>SUMIF($CG$6:$CZ$6,BY$17,$CG112:$CZ112)</f>
        <v>0</v>
      </c>
      <c r="CB107" s="189"/>
      <c r="CC107" s="303"/>
      <c r="CD107" s="303"/>
      <c r="CF107" s="293"/>
      <c r="CG107" s="315"/>
    </row>
    <row r="108" spans="1:104" ht="15" hidden="1" customHeight="1" outlineLevel="1" x14ac:dyDescent="0.3">
      <c r="A108" s="304"/>
      <c r="B108" s="338"/>
      <c r="C108" s="305"/>
      <c r="D108" s="306"/>
      <c r="E108" s="307" t="str">
        <f>_xlfn.IFNA(INDEX(Table_Def[[Asset category]:[Unit]],MATCH(Insert_Assets!B108,Table_Def[Asset category],0),2),"")</f>
        <v/>
      </c>
      <c r="F108" s="339"/>
      <c r="G108" s="340" t="s">
        <v>211</v>
      </c>
      <c r="H108" s="309">
        <f t="shared" si="244"/>
        <v>0</v>
      </c>
      <c r="I108" s="341"/>
      <c r="J108" s="342"/>
      <c r="K108" s="311">
        <f t="shared" si="317"/>
        <v>0</v>
      </c>
      <c r="L108" s="312">
        <f t="shared" si="295"/>
        <v>1</v>
      </c>
      <c r="M108" s="313">
        <f t="shared" si="245"/>
        <v>0</v>
      </c>
      <c r="N108" s="316">
        <f>_xlfn.IFNA(IF(INDEX(Table_Def[],MATCH(B108,Table_Def[Asset category],0),3)=0,20,INDEX(Table_Def[],MATCH(B108,Table_Def[Asset category],0),3)),0)</f>
        <v>0</v>
      </c>
      <c r="P108" s="178"/>
      <c r="Q108" s="178"/>
      <c r="R108" s="178"/>
      <c r="S108" s="178"/>
      <c r="T108" s="302"/>
      <c r="U108" s="302"/>
      <c r="V108" s="302"/>
      <c r="W108" s="302"/>
      <c r="X108" s="302"/>
      <c r="Y108" s="302"/>
      <c r="Z108" s="302"/>
      <c r="AA108" s="302"/>
      <c r="AB108" s="302"/>
      <c r="AC108" s="302"/>
      <c r="AD108" s="302"/>
      <c r="AE108" s="302"/>
      <c r="AF108" s="302"/>
      <c r="AG108" s="302"/>
      <c r="AH108" s="302"/>
      <c r="AI108" s="302"/>
      <c r="AJ108" s="302"/>
      <c r="AK108" s="302"/>
      <c r="AL108" s="302"/>
      <c r="AM108" s="302"/>
      <c r="AN108" s="302"/>
      <c r="AO108" s="302"/>
      <c r="AP108" s="302"/>
      <c r="AQ108" s="302"/>
      <c r="AR108" s="302"/>
      <c r="AS108" s="302"/>
      <c r="AT108" s="302"/>
      <c r="AU108" s="302"/>
      <c r="AV108" s="302"/>
      <c r="AW108" s="302"/>
      <c r="AX108" s="302"/>
      <c r="AY108" s="302"/>
      <c r="AZ108" s="302"/>
      <c r="BA108" s="302"/>
      <c r="BB108" s="302"/>
      <c r="BC108" s="302"/>
      <c r="BD108" s="302"/>
      <c r="BE108" s="302"/>
      <c r="BF108" s="302"/>
      <c r="BG108" s="302"/>
      <c r="BH108" s="302"/>
      <c r="BI108" s="302"/>
      <c r="BJ108" s="302"/>
      <c r="BK108" s="302"/>
      <c r="BL108" s="302"/>
      <c r="BM108" s="302"/>
      <c r="BN108" s="302"/>
      <c r="BO108" s="302"/>
      <c r="BP108" s="302"/>
      <c r="BQ108" s="302"/>
      <c r="BR108" s="302"/>
      <c r="BS108" s="302"/>
      <c r="BT108" s="302"/>
      <c r="BU108" s="302"/>
      <c r="BV108" s="302"/>
      <c r="BW108" s="302"/>
      <c r="BX108" s="302"/>
      <c r="BY108" s="302"/>
      <c r="BZ108" s="302"/>
      <c r="CA108" s="302"/>
      <c r="CB108" s="189"/>
      <c r="CC108" s="303"/>
      <c r="CD108" s="303"/>
      <c r="CE108" s="53" t="s">
        <v>49</v>
      </c>
      <c r="CF108" s="293"/>
      <c r="CG108" s="314">
        <f>IF($I107=CG$6,$N107,
IF(CF107&gt;0,CF107-1,0))</f>
        <v>0</v>
      </c>
      <c r="CH108" s="314">
        <f ca="1">IF(OR($I107=CH$6,CG109=$N107),$N107,
IF(CG108&gt;0,CG108-1,0))</f>
        <v>0</v>
      </c>
      <c r="CI108" s="314">
        <f t="shared" ref="CI108" ca="1" si="321">IF(OR($I107=CI$6,CH109=$N107),$N107,
IF(CH108&gt;0,CH108-1,0))</f>
        <v>0</v>
      </c>
      <c r="CJ108" s="314">
        <f t="shared" ref="CJ108" ca="1" si="322">IF(OR($I107=CJ$6,CI109=$N107),$N107,
IF(CI108&gt;0,CI108-1,0))</f>
        <v>0</v>
      </c>
      <c r="CK108" s="314">
        <f t="shared" ref="CK108" ca="1" si="323">IF(OR($I107=CK$6,CJ109=$N107),$N107,
IF(CJ108&gt;0,CJ108-1,0))</f>
        <v>0</v>
      </c>
      <c r="CL108" s="314">
        <f t="shared" ref="CL108" ca="1" si="324">IF(OR($I107=CL$6,CK109=$N107),$N107,
IF(CK108&gt;0,CK108-1,0))</f>
        <v>0</v>
      </c>
      <c r="CM108" s="314">
        <f t="shared" ref="CM108" ca="1" si="325">IF(OR($I107=CM$6,CL109=$N107),$N107,
IF(CL108&gt;0,CL108-1,0))</f>
        <v>0</v>
      </c>
      <c r="CN108" s="314">
        <f t="shared" ref="CN108" ca="1" si="326">IF(OR($I107=CN$6,CM109=$N107),$N107,
IF(CM108&gt;0,CM108-1,0))</f>
        <v>0</v>
      </c>
      <c r="CO108" s="314">
        <f t="shared" ref="CO108" ca="1" si="327">IF(OR($I107=CO$6,CN109=$N107),$N107,
IF(CN108&gt;0,CN108-1,0))</f>
        <v>0</v>
      </c>
      <c r="CP108" s="314">
        <f t="shared" ref="CP108" ca="1" si="328">IF(OR($I107=CP$6,CO109=$N107),$N107,
IF(CO108&gt;0,CO108-1,0))</f>
        <v>0</v>
      </c>
      <c r="CQ108" s="314">
        <f t="shared" ref="CQ108" ca="1" si="329">IF(OR($I107=CQ$6,CP109=$N107),$N107,
IF(CP108&gt;0,CP108-1,0))</f>
        <v>0</v>
      </c>
      <c r="CR108" s="314">
        <f t="shared" ref="CR108" ca="1" si="330">IF(OR($I107=CR$6,CQ109=$N107),$N107,
IF(CQ108&gt;0,CQ108-1,0))</f>
        <v>0</v>
      </c>
      <c r="CS108" s="314">
        <f t="shared" ref="CS108" ca="1" si="331">IF(OR($I107=CS$6,CR109=$N107),$N107,
IF(CR108&gt;0,CR108-1,0))</f>
        <v>0</v>
      </c>
      <c r="CT108" s="314">
        <f t="shared" ref="CT108" ca="1" si="332">IF(OR($I107=CT$6,CS109=$N107),$N107,
IF(CS108&gt;0,CS108-1,0))</f>
        <v>0</v>
      </c>
      <c r="CU108" s="314">
        <f t="shared" ref="CU108" ca="1" si="333">IF(OR($I107=CU$6,CT109=$N107),$N107,
IF(CT108&gt;0,CT108-1,0))</f>
        <v>0</v>
      </c>
      <c r="CV108" s="314">
        <f t="shared" ref="CV108" ca="1" si="334">IF(OR($I107=CV$6,CU109=$N107),$N107,
IF(CU108&gt;0,CU108-1,0))</f>
        <v>0</v>
      </c>
      <c r="CW108" s="314">
        <f t="shared" ref="CW108" ca="1" si="335">IF(OR($I107=CW$6,CV109=$N107),$N107,
IF(CV108&gt;0,CV108-1,0))</f>
        <v>0</v>
      </c>
      <c r="CX108" s="314">
        <f t="shared" ref="CX108" ca="1" si="336">IF(OR($I107=CX$6,CW109=$N107),$N107,
IF(CW108&gt;0,CW108-1,0))</f>
        <v>0</v>
      </c>
      <c r="CY108" s="314">
        <f t="shared" ref="CY108" ca="1" si="337">IF(OR($I107=CY$6,CX109=$N107),$N107,
IF(CX108&gt;0,CX108-1,0))</f>
        <v>0</v>
      </c>
      <c r="CZ108" s="314">
        <f t="shared" ref="CZ108" ca="1" si="338">IF(OR($I107=CZ$6,CY109=$N107),$N107,
IF(CY108&gt;0,CY108-1,0))</f>
        <v>0</v>
      </c>
    </row>
    <row r="109" spans="1:104" ht="15" hidden="1" customHeight="1" outlineLevel="1" x14ac:dyDescent="0.3">
      <c r="A109" s="304"/>
      <c r="B109" s="338"/>
      <c r="C109" s="305"/>
      <c r="D109" s="306"/>
      <c r="E109" s="307" t="str">
        <f>_xlfn.IFNA(INDEX(Table_Def[[Asset category]:[Unit]],MATCH(Insert_Assets!B109,Table_Def[Asset category],0),2),"")</f>
        <v/>
      </c>
      <c r="F109" s="339"/>
      <c r="G109" s="340" t="s">
        <v>211</v>
      </c>
      <c r="H109" s="309">
        <f t="shared" si="244"/>
        <v>0</v>
      </c>
      <c r="I109" s="341"/>
      <c r="J109" s="342"/>
      <c r="K109" s="311"/>
      <c r="L109" s="312">
        <f t="shared" si="295"/>
        <v>1</v>
      </c>
      <c r="M109" s="313">
        <f t="shared" si="245"/>
        <v>0</v>
      </c>
      <c r="N109" s="316">
        <f>_xlfn.IFNA(IF(INDEX(Table_Def[],MATCH(B109,Table_Def[Asset category],0),3)=0,20,INDEX(Table_Def[],MATCH(B109,Table_Def[Asset category],0),3)),0)</f>
        <v>0</v>
      </c>
      <c r="P109" s="178"/>
      <c r="Q109" s="178"/>
      <c r="R109" s="178"/>
      <c r="S109" s="178"/>
      <c r="T109" s="302"/>
      <c r="U109" s="302"/>
      <c r="V109" s="302"/>
      <c r="W109" s="302"/>
      <c r="X109" s="302"/>
      <c r="Y109" s="302"/>
      <c r="Z109" s="302"/>
      <c r="AA109" s="302"/>
      <c r="AB109" s="302"/>
      <c r="AC109" s="302"/>
      <c r="AD109" s="302"/>
      <c r="AE109" s="302"/>
      <c r="AF109" s="302"/>
      <c r="AG109" s="302"/>
      <c r="AH109" s="302"/>
      <c r="AI109" s="302"/>
      <c r="AJ109" s="302"/>
      <c r="AK109" s="302"/>
      <c r="AL109" s="302"/>
      <c r="AM109" s="302"/>
      <c r="AN109" s="302"/>
      <c r="AO109" s="302"/>
      <c r="AP109" s="302"/>
      <c r="AQ109" s="302"/>
      <c r="AR109" s="302"/>
      <c r="AS109" s="302"/>
      <c r="AT109" s="302"/>
      <c r="AU109" s="302"/>
      <c r="AV109" s="302"/>
      <c r="AW109" s="302"/>
      <c r="AX109" s="302"/>
      <c r="AY109" s="302"/>
      <c r="AZ109" s="302"/>
      <c r="BA109" s="302"/>
      <c r="BB109" s="302"/>
      <c r="BC109" s="302"/>
      <c r="BD109" s="302"/>
      <c r="BE109" s="302"/>
      <c r="BF109" s="302"/>
      <c r="BG109" s="302"/>
      <c r="BH109" s="302"/>
      <c r="BI109" s="302"/>
      <c r="BJ109" s="302"/>
      <c r="BK109" s="302"/>
      <c r="BL109" s="302"/>
      <c r="BM109" s="302"/>
      <c r="BN109" s="302"/>
      <c r="BO109" s="302"/>
      <c r="BP109" s="302"/>
      <c r="BQ109" s="302"/>
      <c r="BR109" s="302"/>
      <c r="BS109" s="302"/>
      <c r="BT109" s="302"/>
      <c r="BU109" s="302"/>
      <c r="BV109" s="302"/>
      <c r="BW109" s="302"/>
      <c r="BX109" s="302"/>
      <c r="BY109" s="302"/>
      <c r="BZ109" s="302"/>
      <c r="CA109" s="302"/>
      <c r="CB109" s="189"/>
      <c r="CC109" s="303"/>
      <c r="CD109" s="303"/>
      <c r="CE109" s="53" t="s">
        <v>116</v>
      </c>
      <c r="CF109" s="293"/>
      <c r="CG109" s="314">
        <f t="shared" ref="CG109" ca="1" si="339">IF(AND(CG108=$N107,CG108&gt;0),1,IF(CG108=0,0,OFFSET(CG108,,(CG108-$N107),1,1)-CG108+1))</f>
        <v>0</v>
      </c>
      <c r="CH109" s="314">
        <f ca="1">IF(AND(CH108=$N107,CH108&gt;0),1,IF(CH108=0,0,OFFSET(CH108,,(CH108-$N107),1,1)-CH108+1))</f>
        <v>0</v>
      </c>
      <c r="CI109" s="314">
        <f t="shared" ref="CI109:CZ109" ca="1" si="340">IF(AND(CI108=$N107,CI108&gt;0),1,IF(CI108=0,0,OFFSET(CI108,,(CI108-$N107),1,1)-CI108+1))</f>
        <v>0</v>
      </c>
      <c r="CJ109" s="314">
        <f t="shared" ca="1" si="340"/>
        <v>0</v>
      </c>
      <c r="CK109" s="314">
        <f t="shared" ca="1" si="340"/>
        <v>0</v>
      </c>
      <c r="CL109" s="314">
        <f t="shared" ca="1" si="340"/>
        <v>0</v>
      </c>
      <c r="CM109" s="314">
        <f t="shared" ca="1" si="340"/>
        <v>0</v>
      </c>
      <c r="CN109" s="314">
        <f t="shared" ca="1" si="340"/>
        <v>0</v>
      </c>
      <c r="CO109" s="314">
        <f t="shared" ca="1" si="340"/>
        <v>0</v>
      </c>
      <c r="CP109" s="314">
        <f t="shared" ca="1" si="340"/>
        <v>0</v>
      </c>
      <c r="CQ109" s="314">
        <f t="shared" ca="1" si="340"/>
        <v>0</v>
      </c>
      <c r="CR109" s="314">
        <f t="shared" ca="1" si="340"/>
        <v>0</v>
      </c>
      <c r="CS109" s="314">
        <f t="shared" ca="1" si="340"/>
        <v>0</v>
      </c>
      <c r="CT109" s="314">
        <f t="shared" ca="1" si="340"/>
        <v>0</v>
      </c>
      <c r="CU109" s="314">
        <f t="shared" ca="1" si="340"/>
        <v>0</v>
      </c>
      <c r="CV109" s="314">
        <f t="shared" ca="1" si="340"/>
        <v>0</v>
      </c>
      <c r="CW109" s="314">
        <f t="shared" ca="1" si="340"/>
        <v>0</v>
      </c>
      <c r="CX109" s="314">
        <f t="shared" ca="1" si="340"/>
        <v>0</v>
      </c>
      <c r="CY109" s="314">
        <f t="shared" ca="1" si="340"/>
        <v>0</v>
      </c>
      <c r="CZ109" s="314">
        <f t="shared" ca="1" si="340"/>
        <v>0</v>
      </c>
    </row>
    <row r="110" spans="1:104" ht="15" hidden="1" customHeight="1" outlineLevel="1" x14ac:dyDescent="0.3">
      <c r="A110" s="304"/>
      <c r="B110" s="338"/>
      <c r="C110" s="305"/>
      <c r="D110" s="306"/>
      <c r="E110" s="307" t="str">
        <f>_xlfn.IFNA(INDEX(Table_Def[[Asset category]:[Unit]],MATCH(Insert_Assets!B110,Table_Def[Asset category],0),2),"")</f>
        <v/>
      </c>
      <c r="F110" s="339"/>
      <c r="G110" s="340" t="s">
        <v>211</v>
      </c>
      <c r="H110" s="309">
        <f t="shared" si="244"/>
        <v>0</v>
      </c>
      <c r="I110" s="341"/>
      <c r="J110" s="342"/>
      <c r="K110" s="311">
        <f t="shared" ref="K110:K115" si="341">SUMIF($J$22:$J$384,J110,$H$22:$H$384)</f>
        <v>0</v>
      </c>
      <c r="L110" s="312">
        <f t="shared" si="295"/>
        <v>1</v>
      </c>
      <c r="M110" s="313">
        <f t="shared" si="245"/>
        <v>0</v>
      </c>
      <c r="N110" s="316">
        <f>_xlfn.IFNA(IF(INDEX(Table_Def[],MATCH(B110,Table_Def[Asset category],0),3)=0,20,INDEX(Table_Def[],MATCH(B110,Table_Def[Asset category],0),3)),0)</f>
        <v>0</v>
      </c>
      <c r="P110" s="178"/>
      <c r="Q110" s="178"/>
      <c r="R110" s="178"/>
      <c r="S110" s="178"/>
      <c r="T110" s="302"/>
      <c r="U110" s="302"/>
      <c r="V110" s="302"/>
      <c r="W110" s="302"/>
      <c r="X110" s="302"/>
      <c r="Y110" s="302"/>
      <c r="Z110" s="302"/>
      <c r="AA110" s="302"/>
      <c r="AB110" s="302"/>
      <c r="AC110" s="302"/>
      <c r="AD110" s="302"/>
      <c r="AE110" s="302"/>
      <c r="AF110" s="302"/>
      <c r="AG110" s="302"/>
      <c r="AH110" s="302"/>
      <c r="AI110" s="302"/>
      <c r="AJ110" s="302"/>
      <c r="AK110" s="302"/>
      <c r="AL110" s="302"/>
      <c r="AM110" s="302"/>
      <c r="AN110" s="302"/>
      <c r="AO110" s="302"/>
      <c r="AP110" s="302"/>
      <c r="AQ110" s="302"/>
      <c r="AR110" s="302"/>
      <c r="AS110" s="302"/>
      <c r="AT110" s="302"/>
      <c r="AU110" s="302"/>
      <c r="AV110" s="302"/>
      <c r="AW110" s="302"/>
      <c r="AX110" s="302"/>
      <c r="AY110" s="302"/>
      <c r="AZ110" s="302"/>
      <c r="BA110" s="302"/>
      <c r="BB110" s="302"/>
      <c r="BC110" s="302"/>
      <c r="BD110" s="302"/>
      <c r="BE110" s="302"/>
      <c r="BF110" s="302"/>
      <c r="BG110" s="302"/>
      <c r="BH110" s="302"/>
      <c r="BI110" s="302"/>
      <c r="BJ110" s="302"/>
      <c r="BK110" s="302"/>
      <c r="BL110" s="302"/>
      <c r="BM110" s="302"/>
      <c r="BN110" s="302"/>
      <c r="BO110" s="302"/>
      <c r="BP110" s="302"/>
      <c r="BQ110" s="302"/>
      <c r="BR110" s="302"/>
      <c r="BS110" s="302"/>
      <c r="BT110" s="302"/>
      <c r="BU110" s="302"/>
      <c r="BV110" s="302"/>
      <c r="BW110" s="302"/>
      <c r="BX110" s="302"/>
      <c r="BY110" s="302"/>
      <c r="BZ110" s="302"/>
      <c r="CA110" s="302"/>
      <c r="CB110" s="189"/>
      <c r="CC110" s="303"/>
      <c r="CD110" s="303"/>
      <c r="CE110" s="53" t="s">
        <v>3</v>
      </c>
      <c r="CG110" s="315">
        <f t="shared" ref="CG110:CK110" si="342">IF($I107=CG$6,$H107*$L107,IF(CG108=$N107,$H107,
IF(CF110&gt;0,+CF110-CF111,0)))</f>
        <v>0</v>
      </c>
      <c r="CH110" s="315">
        <f t="shared" ca="1" si="342"/>
        <v>0</v>
      </c>
      <c r="CI110" s="315">
        <f t="shared" ca="1" si="342"/>
        <v>0</v>
      </c>
      <c r="CJ110" s="315">
        <f t="shared" ca="1" si="342"/>
        <v>0</v>
      </c>
      <c r="CK110" s="315">
        <f t="shared" ca="1" si="342"/>
        <v>0</v>
      </c>
      <c r="CL110" s="315">
        <f ca="1">IF($I107=CL$6,$H107*$L107,IF(CL108=$N107,$H107,
IF(CK110&gt;0,+CK110-CK111,0)))</f>
        <v>0</v>
      </c>
      <c r="CM110" s="315">
        <f t="shared" ref="CM110:CZ110" ca="1" si="343">IF($I107=CM$6,$H107*$L107,IF(CM108=$N107,$H107,
IF(CL110&gt;0,+CL110-CL111,0)))</f>
        <v>0</v>
      </c>
      <c r="CN110" s="315">
        <f t="shared" ca="1" si="343"/>
        <v>0</v>
      </c>
      <c r="CO110" s="315">
        <f t="shared" ca="1" si="343"/>
        <v>0</v>
      </c>
      <c r="CP110" s="315">
        <f t="shared" ca="1" si="343"/>
        <v>0</v>
      </c>
      <c r="CQ110" s="315">
        <f t="shared" ca="1" si="343"/>
        <v>0</v>
      </c>
      <c r="CR110" s="315">
        <f t="shared" ca="1" si="343"/>
        <v>0</v>
      </c>
      <c r="CS110" s="315">
        <f t="shared" ca="1" si="343"/>
        <v>0</v>
      </c>
      <c r="CT110" s="315">
        <f t="shared" ca="1" si="343"/>
        <v>0</v>
      </c>
      <c r="CU110" s="315">
        <f t="shared" ca="1" si="343"/>
        <v>0</v>
      </c>
      <c r="CV110" s="315">
        <f t="shared" ca="1" si="343"/>
        <v>0</v>
      </c>
      <c r="CW110" s="315">
        <f t="shared" ca="1" si="343"/>
        <v>0</v>
      </c>
      <c r="CX110" s="315">
        <f t="shared" ca="1" si="343"/>
        <v>0</v>
      </c>
      <c r="CY110" s="315">
        <f t="shared" ca="1" si="343"/>
        <v>0</v>
      </c>
      <c r="CZ110" s="315">
        <f t="shared" ca="1" si="343"/>
        <v>0</v>
      </c>
    </row>
    <row r="111" spans="1:104" ht="15" hidden="1" customHeight="1" outlineLevel="1" x14ac:dyDescent="0.3">
      <c r="A111" s="304"/>
      <c r="B111" s="338"/>
      <c r="C111" s="305"/>
      <c r="D111" s="306"/>
      <c r="E111" s="307" t="str">
        <f>_xlfn.IFNA(INDEX(Table_Def[[Asset category]:[Unit]],MATCH(Insert_Assets!B111,Table_Def[Asset category],0),2),"")</f>
        <v/>
      </c>
      <c r="F111" s="339"/>
      <c r="G111" s="340" t="s">
        <v>211</v>
      </c>
      <c r="H111" s="309">
        <f t="shared" si="244"/>
        <v>0</v>
      </c>
      <c r="I111" s="341"/>
      <c r="J111" s="342"/>
      <c r="K111" s="311">
        <f t="shared" si="341"/>
        <v>0</v>
      </c>
      <c r="L111" s="312">
        <f t="shared" si="295"/>
        <v>1</v>
      </c>
      <c r="M111" s="313">
        <f t="shared" si="245"/>
        <v>0</v>
      </c>
      <c r="N111" s="316">
        <f>_xlfn.IFNA(IF(INDEX(Table_Def[],MATCH(B111,Table_Def[Asset category],0),3)=0,20,INDEX(Table_Def[],MATCH(B111,Table_Def[Asset category],0),3)),0)</f>
        <v>0</v>
      </c>
      <c r="P111" s="178"/>
      <c r="Q111" s="178"/>
      <c r="R111" s="178"/>
      <c r="S111" s="178"/>
      <c r="T111" s="302"/>
      <c r="U111" s="302"/>
      <c r="V111" s="302"/>
      <c r="W111" s="302"/>
      <c r="X111" s="302"/>
      <c r="Y111" s="302"/>
      <c r="Z111" s="302"/>
      <c r="AA111" s="302"/>
      <c r="AB111" s="302"/>
      <c r="AC111" s="302"/>
      <c r="AD111" s="302"/>
      <c r="AE111" s="302"/>
      <c r="AF111" s="302"/>
      <c r="AG111" s="302"/>
      <c r="AH111" s="302"/>
      <c r="AI111" s="302"/>
      <c r="AJ111" s="302"/>
      <c r="AK111" s="302"/>
      <c r="AL111" s="302"/>
      <c r="AM111" s="302"/>
      <c r="AN111" s="302"/>
      <c r="AO111" s="302"/>
      <c r="AP111" s="302"/>
      <c r="AQ111" s="302"/>
      <c r="AR111" s="302"/>
      <c r="AS111" s="302"/>
      <c r="AT111" s="302"/>
      <c r="AU111" s="302"/>
      <c r="AV111" s="302"/>
      <c r="AW111" s="302"/>
      <c r="AX111" s="302"/>
      <c r="AY111" s="302"/>
      <c r="AZ111" s="302"/>
      <c r="BA111" s="302"/>
      <c r="BB111" s="302"/>
      <c r="BC111" s="302"/>
      <c r="BD111" s="302"/>
      <c r="BE111" s="302"/>
      <c r="BF111" s="302"/>
      <c r="BG111" s="302"/>
      <c r="BH111" s="302"/>
      <c r="BI111" s="302"/>
      <c r="BJ111" s="302"/>
      <c r="BK111" s="302"/>
      <c r="BL111" s="302"/>
      <c r="BM111" s="302"/>
      <c r="BN111" s="302"/>
      <c r="BO111" s="302"/>
      <c r="BP111" s="302"/>
      <c r="BQ111" s="302"/>
      <c r="BR111" s="302"/>
      <c r="BS111" s="302"/>
      <c r="BT111" s="302"/>
      <c r="BU111" s="302"/>
      <c r="BV111" s="302"/>
      <c r="BW111" s="302"/>
      <c r="BX111" s="302"/>
      <c r="BY111" s="302"/>
      <c r="BZ111" s="302"/>
      <c r="CA111" s="302"/>
      <c r="CB111" s="189"/>
      <c r="CC111" s="303"/>
      <c r="CD111" s="303"/>
      <c r="CE111" s="53" t="s">
        <v>38</v>
      </c>
      <c r="CF111" s="315"/>
      <c r="CG111" s="315">
        <f>IF(CG112&lt;1,0,CG113-CG112)</f>
        <v>0</v>
      </c>
      <c r="CH111" s="315">
        <f t="shared" ref="CH111:CZ111" ca="1" si="344">IF(CH112&lt;1,0,CH113-CH112)</f>
        <v>0</v>
      </c>
      <c r="CI111" s="315">
        <f t="shared" ca="1" si="344"/>
        <v>0</v>
      </c>
      <c r="CJ111" s="315">
        <f t="shared" ca="1" si="344"/>
        <v>0</v>
      </c>
      <c r="CK111" s="315">
        <f t="shared" ca="1" si="344"/>
        <v>0</v>
      </c>
      <c r="CL111" s="315">
        <f t="shared" ca="1" si="344"/>
        <v>0</v>
      </c>
      <c r="CM111" s="315">
        <f t="shared" ca="1" si="344"/>
        <v>0</v>
      </c>
      <c r="CN111" s="315">
        <f t="shared" ca="1" si="344"/>
        <v>0</v>
      </c>
      <c r="CO111" s="315">
        <f t="shared" ca="1" si="344"/>
        <v>0</v>
      </c>
      <c r="CP111" s="315">
        <f t="shared" ca="1" si="344"/>
        <v>0</v>
      </c>
      <c r="CQ111" s="315">
        <f t="shared" ca="1" si="344"/>
        <v>0</v>
      </c>
      <c r="CR111" s="315">
        <f t="shared" ca="1" si="344"/>
        <v>0</v>
      </c>
      <c r="CS111" s="315">
        <f t="shared" ca="1" si="344"/>
        <v>0</v>
      </c>
      <c r="CT111" s="315">
        <f t="shared" ca="1" si="344"/>
        <v>0</v>
      </c>
      <c r="CU111" s="315">
        <f t="shared" ca="1" si="344"/>
        <v>0</v>
      </c>
      <c r="CV111" s="315">
        <f t="shared" ca="1" si="344"/>
        <v>0</v>
      </c>
      <c r="CW111" s="315">
        <f t="shared" ca="1" si="344"/>
        <v>0</v>
      </c>
      <c r="CX111" s="315">
        <f t="shared" ca="1" si="344"/>
        <v>0</v>
      </c>
      <c r="CY111" s="315">
        <f t="shared" ca="1" si="344"/>
        <v>0</v>
      </c>
      <c r="CZ111" s="315">
        <f t="shared" ca="1" si="344"/>
        <v>0</v>
      </c>
    </row>
    <row r="112" spans="1:104" ht="15" hidden="1" customHeight="1" outlineLevel="1" x14ac:dyDescent="0.3">
      <c r="A112" s="304"/>
      <c r="B112" s="338"/>
      <c r="C112" s="305"/>
      <c r="D112" s="306"/>
      <c r="E112" s="307" t="str">
        <f>_xlfn.IFNA(INDEX(Table_Def[[Asset category]:[Unit]],MATCH(Insert_Assets!B112,Table_Def[Asset category],0),2),"")</f>
        <v/>
      </c>
      <c r="F112" s="339"/>
      <c r="G112" s="340" t="s">
        <v>211</v>
      </c>
      <c r="H112" s="309">
        <f t="shared" si="244"/>
        <v>0</v>
      </c>
      <c r="I112" s="341"/>
      <c r="J112" s="342"/>
      <c r="K112" s="311">
        <f t="shared" si="341"/>
        <v>0</v>
      </c>
      <c r="L112" s="312">
        <f t="shared" si="295"/>
        <v>1</v>
      </c>
      <c r="M112" s="313">
        <f t="shared" si="245"/>
        <v>0</v>
      </c>
      <c r="N112" s="316">
        <f>_xlfn.IFNA(IF(INDEX(Table_Def[],MATCH(B112,Table_Def[Asset category],0),3)=0,20,INDEX(Table_Def[],MATCH(B112,Table_Def[Asset category],0),3)),0)</f>
        <v>0</v>
      </c>
      <c r="P112" s="178"/>
      <c r="Q112" s="178"/>
      <c r="R112" s="178"/>
      <c r="S112" s="178"/>
      <c r="T112" s="302"/>
      <c r="U112" s="302"/>
      <c r="V112" s="302"/>
      <c r="W112" s="302"/>
      <c r="X112" s="302"/>
      <c r="Y112" s="302"/>
      <c r="Z112" s="302"/>
      <c r="AA112" s="302"/>
      <c r="AB112" s="302"/>
      <c r="AC112" s="302"/>
      <c r="AD112" s="302"/>
      <c r="AE112" s="302"/>
      <c r="AF112" s="302"/>
      <c r="AG112" s="302"/>
      <c r="AH112" s="302"/>
      <c r="AI112" s="302"/>
      <c r="AJ112" s="302"/>
      <c r="AK112" s="302"/>
      <c r="AL112" s="302"/>
      <c r="AM112" s="302"/>
      <c r="AN112" s="302"/>
      <c r="AO112" s="302"/>
      <c r="AP112" s="302"/>
      <c r="AQ112" s="302"/>
      <c r="AR112" s="302"/>
      <c r="AS112" s="302"/>
      <c r="AT112" s="302"/>
      <c r="AU112" s="302"/>
      <c r="AV112" s="302"/>
      <c r="AW112" s="302"/>
      <c r="AX112" s="302"/>
      <c r="AY112" s="302"/>
      <c r="AZ112" s="302"/>
      <c r="BA112" s="302"/>
      <c r="BB112" s="302"/>
      <c r="BC112" s="302"/>
      <c r="BD112" s="302"/>
      <c r="BE112" s="302"/>
      <c r="BF112" s="302"/>
      <c r="BG112" s="302"/>
      <c r="BH112" s="302"/>
      <c r="BI112" s="302"/>
      <c r="BJ112" s="302"/>
      <c r="BK112" s="302"/>
      <c r="BL112" s="302"/>
      <c r="BM112" s="302"/>
      <c r="BN112" s="302"/>
      <c r="BO112" s="302"/>
      <c r="BP112" s="302"/>
      <c r="BQ112" s="302"/>
      <c r="BR112" s="302"/>
      <c r="BS112" s="302"/>
      <c r="BT112" s="302"/>
      <c r="BU112" s="302"/>
      <c r="BV112" s="302"/>
      <c r="BW112" s="302"/>
      <c r="BX112" s="302"/>
      <c r="BY112" s="302"/>
      <c r="BZ112" s="302"/>
      <c r="CA112" s="302"/>
      <c r="CB112" s="189"/>
      <c r="CC112" s="303"/>
      <c r="CD112" s="303"/>
      <c r="CE112" s="53" t="s">
        <v>47</v>
      </c>
      <c r="CG112" s="315">
        <f>CG110*Insert_Finance!$C$17</f>
        <v>0</v>
      </c>
      <c r="CH112" s="315">
        <f ca="1">CH110*Insert_Finance!$C$17</f>
        <v>0</v>
      </c>
      <c r="CI112" s="315">
        <f ca="1">CI110*Insert_Finance!$C$17</f>
        <v>0</v>
      </c>
      <c r="CJ112" s="315">
        <f ca="1">CJ110*Insert_Finance!$C$17</f>
        <v>0</v>
      </c>
      <c r="CK112" s="315">
        <f ca="1">CK110*Insert_Finance!$C$17</f>
        <v>0</v>
      </c>
      <c r="CL112" s="315">
        <f ca="1">CL110*Insert_Finance!$C$17</f>
        <v>0</v>
      </c>
      <c r="CM112" s="315">
        <f ca="1">CM110*Insert_Finance!$C$17</f>
        <v>0</v>
      </c>
      <c r="CN112" s="315">
        <f ca="1">CN110*Insert_Finance!$C$17</f>
        <v>0</v>
      </c>
      <c r="CO112" s="315">
        <f ca="1">CO110*Insert_Finance!$C$17</f>
        <v>0</v>
      </c>
      <c r="CP112" s="315">
        <f ca="1">CP110*Insert_Finance!$C$17</f>
        <v>0</v>
      </c>
      <c r="CQ112" s="315">
        <f ca="1">CQ110*Insert_Finance!$C$17</f>
        <v>0</v>
      </c>
      <c r="CR112" s="315">
        <f ca="1">CR110*Insert_Finance!$C$17</f>
        <v>0</v>
      </c>
      <c r="CS112" s="315">
        <f ca="1">CS110*Insert_Finance!$C$17</f>
        <v>0</v>
      </c>
      <c r="CT112" s="315">
        <f ca="1">CT110*Insert_Finance!$C$17</f>
        <v>0</v>
      </c>
      <c r="CU112" s="315">
        <f ca="1">CU110*Insert_Finance!$C$17</f>
        <v>0</v>
      </c>
      <c r="CV112" s="315">
        <f ca="1">CV110*Insert_Finance!$C$17</f>
        <v>0</v>
      </c>
      <c r="CW112" s="315">
        <f ca="1">CW110*Insert_Finance!$C$17</f>
        <v>0</v>
      </c>
      <c r="CX112" s="315">
        <f ca="1">CX110*Insert_Finance!$C$17</f>
        <v>0</v>
      </c>
      <c r="CY112" s="315">
        <f ca="1">CY110*Insert_Finance!$C$17</f>
        <v>0</v>
      </c>
      <c r="CZ112" s="315">
        <f ca="1">CZ110*Insert_Finance!$C$17</f>
        <v>0</v>
      </c>
    </row>
    <row r="113" spans="1:104" ht="15" hidden="1" customHeight="1" outlineLevel="1" x14ac:dyDescent="0.3">
      <c r="A113" s="304"/>
      <c r="B113" s="338"/>
      <c r="C113" s="305"/>
      <c r="D113" s="306"/>
      <c r="E113" s="307" t="str">
        <f>_xlfn.IFNA(INDEX(Table_Def[[Asset category]:[Unit]],MATCH(Insert_Assets!B113,Table_Def[Asset category],0),2),"")</f>
        <v/>
      </c>
      <c r="F113" s="339"/>
      <c r="G113" s="340" t="s">
        <v>211</v>
      </c>
      <c r="H113" s="309">
        <f t="shared" si="244"/>
        <v>0</v>
      </c>
      <c r="I113" s="341"/>
      <c r="J113" s="342"/>
      <c r="K113" s="311">
        <f t="shared" si="341"/>
        <v>0</v>
      </c>
      <c r="L113" s="312">
        <f t="shared" si="295"/>
        <v>1</v>
      </c>
      <c r="M113" s="313">
        <f t="shared" si="245"/>
        <v>0</v>
      </c>
      <c r="N113" s="316">
        <f>_xlfn.IFNA(IF(INDEX(Table_Def[],MATCH(B113,Table_Def[Asset category],0),3)=0,20,INDEX(Table_Def[],MATCH(B113,Table_Def[Asset category],0),3)),0)</f>
        <v>0</v>
      </c>
      <c r="P113" s="178"/>
      <c r="Q113" s="178"/>
      <c r="R113" s="178"/>
      <c r="S113" s="178"/>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2"/>
      <c r="AP113" s="302"/>
      <c r="AQ113" s="302"/>
      <c r="AR113" s="302"/>
      <c r="AS113" s="302"/>
      <c r="AT113" s="302"/>
      <c r="AU113" s="302"/>
      <c r="AV113" s="302"/>
      <c r="AW113" s="302"/>
      <c r="AX113" s="302"/>
      <c r="AY113" s="302"/>
      <c r="AZ113" s="302"/>
      <c r="BA113" s="302"/>
      <c r="BB113" s="302"/>
      <c r="BC113" s="302"/>
      <c r="BD113" s="302"/>
      <c r="BE113" s="302"/>
      <c r="BF113" s="302"/>
      <c r="BG113" s="302"/>
      <c r="BH113" s="302"/>
      <c r="BI113" s="302"/>
      <c r="BJ113" s="302"/>
      <c r="BK113" s="302"/>
      <c r="BL113" s="302"/>
      <c r="BM113" s="302"/>
      <c r="BN113" s="302"/>
      <c r="BO113" s="302"/>
      <c r="BP113" s="302"/>
      <c r="BQ113" s="302"/>
      <c r="BR113" s="302"/>
      <c r="BS113" s="302"/>
      <c r="BT113" s="302"/>
      <c r="BU113" s="302"/>
      <c r="BV113" s="302"/>
      <c r="BW113" s="302"/>
      <c r="BX113" s="302"/>
      <c r="BY113" s="302"/>
      <c r="BZ113" s="302"/>
      <c r="CA113" s="302"/>
      <c r="CB113" s="189"/>
      <c r="CC113" s="303"/>
      <c r="CD113" s="303"/>
      <c r="CE113" s="53" t="s">
        <v>48</v>
      </c>
      <c r="CF113" s="315"/>
      <c r="CG113" s="315">
        <f ca="1">IF(CG110=0,0,
IF(CG110&lt;1,0,
IF($N107-CG108&lt;&gt;$N107,-PMT(Insert_Finance!$C$17,$N107,OFFSET(CG110,,(CG108-$N107),1,1),0,0),
IF(CG108=0,0,CF113))))</f>
        <v>0</v>
      </c>
      <c r="CH113" s="315">
        <f ca="1">IF(CH110=0,0,
IF(CH110&lt;1,0,
IF($N107-CH108&lt;&gt;$N107,-PMT(Insert_Finance!$C$17,$N107,OFFSET(CH110,,(CH108-$N107),1,1),0,0),
IF(CH108=0,0,CG113))))</f>
        <v>0</v>
      </c>
      <c r="CI113" s="315">
        <f ca="1">IF(CI110=0,0,
IF(CI110&lt;1,0,
IF($N107-CI108&lt;&gt;$N107,-PMT(Insert_Finance!$C$17,$N107,OFFSET(CI110,,(CI108-$N107),1,1),0,0),
IF(CI108=0,0,CH113))))</f>
        <v>0</v>
      </c>
      <c r="CJ113" s="315">
        <f ca="1">IF(CJ110=0,0,
IF(CJ110&lt;1,0,
IF($N107-CJ108&lt;&gt;$N107,-PMT(Insert_Finance!$C$17,$N107,OFFSET(CJ110,,(CJ108-$N107),1,1),0,0),
IF(CJ108=0,0,CI113))))</f>
        <v>0</v>
      </c>
      <c r="CK113" s="315">
        <f ca="1">IF(CK110=0,0,
IF(CK110&lt;1,0,
IF($N107-CK108&lt;&gt;$N107,-PMT(Insert_Finance!$C$17,$N107,OFFSET(CK110,,(CK108-$N107),1,1),0,0),
IF(CK108=0,0,CJ113))))</f>
        <v>0</v>
      </c>
      <c r="CL113" s="315">
        <f ca="1">IF(CL110=0,0,
IF(CL110&lt;1,0,
IF($N107-CL108&lt;&gt;$N107,-PMT(Insert_Finance!$C$17,$N107,OFFSET(CL110,,(CL108-$N107),1,1),0,0),
IF(CL108=0,0,CK113))))</f>
        <v>0</v>
      </c>
      <c r="CM113" s="315">
        <f ca="1">IF(CM110=0,0,
IF(CM110&lt;1,0,
IF($N107-CM108&lt;&gt;$N107,-PMT(Insert_Finance!$C$17,$N107,OFFSET(CM110,,(CM108-$N107),1,1),0,0),
IF(CM108=0,0,CL113))))</f>
        <v>0</v>
      </c>
      <c r="CN113" s="315">
        <f ca="1">IF(CN110=0,0,
IF(CN110&lt;1,0,
IF($N107-CN108&lt;&gt;$N107,-PMT(Insert_Finance!$C$17,$N107,OFFSET(CN110,,(CN108-$N107),1,1),0,0),
IF(CN108=0,0,CM113))))</f>
        <v>0</v>
      </c>
      <c r="CO113" s="315">
        <f ca="1">IF(CO110=0,0,
IF(CO110&lt;1,0,
IF($N107-CO108&lt;&gt;$N107,-PMT(Insert_Finance!$C$17,$N107,OFFSET(CO110,,(CO108-$N107),1,1),0,0),
IF(CO108=0,0,CN113))))</f>
        <v>0</v>
      </c>
      <c r="CP113" s="315">
        <f ca="1">IF(CP110=0,0,
IF(CP110&lt;1,0,
IF($N107-CP108&lt;&gt;$N107,-PMT(Insert_Finance!$C$17,$N107,OFFSET(CP110,,(CP108-$N107),1,1),0,0),
IF(CP108=0,0,CO113))))</f>
        <v>0</v>
      </c>
      <c r="CQ113" s="315">
        <f ca="1">IF(CQ110=0,0,
IF(CQ110&lt;1,0,
IF($N107-CQ108&lt;&gt;$N107,-PMT(Insert_Finance!$C$17,$N107,OFFSET(CQ110,,(CQ108-$N107),1,1),0,0),
IF(CQ108=0,0,CP113))))</f>
        <v>0</v>
      </c>
      <c r="CR113" s="315">
        <f ca="1">IF(CR110=0,0,
IF(CR110&lt;1,0,
IF($N107-CR108&lt;&gt;$N107,-PMT(Insert_Finance!$C$17,$N107,OFFSET(CR110,,(CR108-$N107),1,1),0,0),
IF(CR108=0,0,CQ113))))</f>
        <v>0</v>
      </c>
      <c r="CS113" s="315">
        <f ca="1">IF(CS110=0,0,
IF(CS110&lt;1,0,
IF($N107-CS108&lt;&gt;$N107,-PMT(Insert_Finance!$C$17,$N107,OFFSET(CS110,,(CS108-$N107),1,1),0,0),
IF(CS108=0,0,CR113))))</f>
        <v>0</v>
      </c>
      <c r="CT113" s="315">
        <f ca="1">IF(CT110=0,0,
IF(CT110&lt;1,0,
IF($N107-CT108&lt;&gt;$N107,-PMT(Insert_Finance!$C$17,$N107,OFFSET(CT110,,(CT108-$N107),1,1),0,0),
IF(CT108=0,0,CS113))))</f>
        <v>0</v>
      </c>
      <c r="CU113" s="315">
        <f ca="1">IF(CU110=0,0,
IF(CU110&lt;1,0,
IF($N107-CU108&lt;&gt;$N107,-PMT(Insert_Finance!$C$17,$N107,OFFSET(CU110,,(CU108-$N107),1,1),0,0),
IF(CU108=0,0,CT113))))</f>
        <v>0</v>
      </c>
      <c r="CV113" s="315">
        <f ca="1">IF(CV110=0,0,
IF(CV110&lt;1,0,
IF($N107-CV108&lt;&gt;$N107,-PMT(Insert_Finance!$C$17,$N107,OFFSET(CV110,,(CV108-$N107),1,1),0,0),
IF(CV108=0,0,CU113))))</f>
        <v>0</v>
      </c>
      <c r="CW113" s="315">
        <f ca="1">IF(CW110=0,0,
IF(CW110&lt;1,0,
IF($N107-CW108&lt;&gt;$N107,-PMT(Insert_Finance!$C$17,$N107,OFFSET(CW110,,(CW108-$N107),1,1),0,0),
IF(CW108=0,0,CV113))))</f>
        <v>0</v>
      </c>
      <c r="CX113" s="315">
        <f ca="1">IF(CX110=0,0,
IF(CX110&lt;1,0,
IF($N107-CX108&lt;&gt;$N107,-PMT(Insert_Finance!$C$17,$N107,OFFSET(CX110,,(CX108-$N107),1,1),0,0),
IF(CX108=0,0,CW113))))</f>
        <v>0</v>
      </c>
      <c r="CY113" s="315">
        <f ca="1">IF(CY110=0,0,
IF(CY110&lt;1,0,
IF($N107-CY108&lt;&gt;$N107,-PMT(Insert_Finance!$C$17,$N107,OFFSET(CY110,,(CY108-$N107),1,1),0,0),
IF(CY108=0,0,CX113))))</f>
        <v>0</v>
      </c>
      <c r="CZ113" s="315">
        <f ca="1">IF(CZ110=0,0,
IF(CZ110&lt;1,0,
IF($N107-CZ108&lt;&gt;$N107,-PMT(Insert_Finance!$C$17,$N107,OFFSET(CZ110,,(CZ108-$N107),1,1),0,0),
IF(CZ108=0,0,CY113))))</f>
        <v>0</v>
      </c>
    </row>
    <row r="114" spans="1:104" ht="30" customHeight="1" collapsed="1" x14ac:dyDescent="0.3">
      <c r="A114" s="304"/>
      <c r="B114" s="674"/>
      <c r="C114" s="657"/>
      <c r="D114" s="658"/>
      <c r="E114" s="307" t="str">
        <f>_xlfn.IFNA(INDEX(Table_Def[[Asset category]:[Unit]],MATCH(Insert_Assets!B114,Table_Def[Asset category],0),2),"")</f>
        <v/>
      </c>
      <c r="F114" s="682"/>
      <c r="G114" s="340" t="s">
        <v>211</v>
      </c>
      <c r="H114" s="309">
        <f t="shared" si="244"/>
        <v>0</v>
      </c>
      <c r="I114" s="687"/>
      <c r="J114" s="688"/>
      <c r="K114" s="311">
        <f t="shared" si="341"/>
        <v>0</v>
      </c>
      <c r="L114" s="312">
        <f t="shared" si="295"/>
        <v>1</v>
      </c>
      <c r="M114" s="313">
        <f t="shared" si="245"/>
        <v>0</v>
      </c>
      <c r="N114" s="316">
        <f>_xlfn.IFNA(IF(INDEX(Table_Def[],MATCH(B114,Table_Def[Asset category],0),3)=0,20,INDEX(Table_Def[],MATCH(B114,Table_Def[Asset category],0),3)),0)</f>
        <v>0</v>
      </c>
      <c r="P114" s="178"/>
      <c r="Q114" s="178"/>
      <c r="R114" s="178"/>
      <c r="S114" s="178"/>
      <c r="T114" s="302">
        <f t="shared" si="252"/>
        <v>0</v>
      </c>
      <c r="U114" s="302">
        <f>SUMIF($CG$6:$CZ$6,T$17,$CG117:$CZ117)</f>
        <v>0</v>
      </c>
      <c r="V114" s="302">
        <f>SUMIF($CG$6:$CZ$6,T$17,$CG119:$CZ119)</f>
        <v>0</v>
      </c>
      <c r="W114" s="302">
        <f t="shared" si="253"/>
        <v>0</v>
      </c>
      <c r="X114" s="302">
        <f>SUMIF($CG$6:$CZ$6,W$17,$CG117:$CZ117)</f>
        <v>0</v>
      </c>
      <c r="Y114" s="302">
        <f>SUMIF($CG$6:$CZ$6,W$17,$CG119:$CZ119)</f>
        <v>0</v>
      </c>
      <c r="Z114" s="302">
        <f t="shared" si="254"/>
        <v>0</v>
      </c>
      <c r="AA114" s="302">
        <f>SUMIF($CG$6:$CZ$6,Z$17,$CG117:$CZ117)</f>
        <v>0</v>
      </c>
      <c r="AB114" s="302">
        <f>SUMIF($CG$6:$CZ$6,Z$17,$CG119:$CZ119)</f>
        <v>0</v>
      </c>
      <c r="AC114" s="302">
        <f t="shared" si="255"/>
        <v>0</v>
      </c>
      <c r="AD114" s="302">
        <f>SUMIF($CG$6:$CZ$6,AC$17,$CG117:$CZ117)</f>
        <v>0</v>
      </c>
      <c r="AE114" s="302">
        <f>SUMIF($CG$6:$CZ$6,AC$17,$CG119:$CZ119)</f>
        <v>0</v>
      </c>
      <c r="AF114" s="302">
        <f t="shared" si="256"/>
        <v>0</v>
      </c>
      <c r="AG114" s="302">
        <f>SUMIF($CG$6:$CZ$6,AF$17,$CG117:$CZ117)</f>
        <v>0</v>
      </c>
      <c r="AH114" s="302">
        <f>SUMIF($CG$6:$CZ$6,AF$17,$CG119:$CZ119)</f>
        <v>0</v>
      </c>
      <c r="AI114" s="302">
        <f t="shared" si="257"/>
        <v>0</v>
      </c>
      <c r="AJ114" s="302">
        <f>SUMIF($CG$6:$CZ$6,AI$17,$CG117:$CZ117)</f>
        <v>0</v>
      </c>
      <c r="AK114" s="302">
        <f>SUMIF($CG$6:$CZ$6,AI$17,$CG119:$CZ119)</f>
        <v>0</v>
      </c>
      <c r="AL114" s="302">
        <f t="shared" si="258"/>
        <v>0</v>
      </c>
      <c r="AM114" s="302">
        <f>SUMIF($CG$6:$CZ$6,AL$17,$CG117:$CZ117)</f>
        <v>0</v>
      </c>
      <c r="AN114" s="302">
        <f>SUMIF($CG$6:$CZ$6,AL$17,$CG119:$CZ119)</f>
        <v>0</v>
      </c>
      <c r="AO114" s="302">
        <f t="shared" si="259"/>
        <v>0</v>
      </c>
      <c r="AP114" s="302">
        <f>SUMIF($CG$6:$CZ$6,AO$17,$CG117:$CZ117)</f>
        <v>0</v>
      </c>
      <c r="AQ114" s="302">
        <f>SUMIF($CG$6:$CZ$6,AO$17,$CG119:$CZ119)</f>
        <v>0</v>
      </c>
      <c r="AR114" s="302">
        <f t="shared" si="260"/>
        <v>0</v>
      </c>
      <c r="AS114" s="302">
        <f>SUMIF($CG$6:$CZ$6,AR$17,$CG117:$CZ117)</f>
        <v>0</v>
      </c>
      <c r="AT114" s="302">
        <f>SUMIF($CG$6:$CZ$6,AR$17,$CG119:$CZ119)</f>
        <v>0</v>
      </c>
      <c r="AU114" s="302">
        <f t="shared" si="261"/>
        <v>0</v>
      </c>
      <c r="AV114" s="302">
        <f>SUMIF($CG$6:$CZ$6,AU$17,$CG117:$CZ117)</f>
        <v>0</v>
      </c>
      <c r="AW114" s="302">
        <f>SUMIF($CG$6:$CZ$6,AU$17,$CG119:$CZ119)</f>
        <v>0</v>
      </c>
      <c r="AX114" s="302">
        <f t="shared" si="262"/>
        <v>0</v>
      </c>
      <c r="AY114" s="302">
        <f>SUMIF($CG$6:$CZ$6,AX$17,$CG117:$CZ117)</f>
        <v>0</v>
      </c>
      <c r="AZ114" s="302">
        <f>SUMIF($CG$6:$CZ$6,AX$17,$CG119:$CZ119)</f>
        <v>0</v>
      </c>
      <c r="BA114" s="302">
        <f t="shared" si="263"/>
        <v>0</v>
      </c>
      <c r="BB114" s="302">
        <f>SUMIF($CG$6:$CZ$6,BA$17,$CG117:$CZ117)</f>
        <v>0</v>
      </c>
      <c r="BC114" s="302">
        <f>SUMIF($CG$6:$CZ$6,BA$17,$CG119:$CZ119)</f>
        <v>0</v>
      </c>
      <c r="BD114" s="302">
        <f t="shared" si="264"/>
        <v>0</v>
      </c>
      <c r="BE114" s="302">
        <f>SUMIF($CG$6:$CZ$6,BD$17,$CG117:$CZ117)</f>
        <v>0</v>
      </c>
      <c r="BF114" s="302">
        <f>SUMIF($CG$6:$CZ$6,BD$17,$CG119:$CZ119)</f>
        <v>0</v>
      </c>
      <c r="BG114" s="302">
        <f t="shared" si="265"/>
        <v>0</v>
      </c>
      <c r="BH114" s="302">
        <f>SUMIF($CG$6:$CZ$6,BG$17,$CG117:$CZ117)</f>
        <v>0</v>
      </c>
      <c r="BI114" s="302">
        <f>SUMIF($CG$6:$CZ$6,BG$17,$CG119:$CZ119)</f>
        <v>0</v>
      </c>
      <c r="BJ114" s="302">
        <f t="shared" si="266"/>
        <v>0</v>
      </c>
      <c r="BK114" s="302">
        <f>SUMIF($CG$6:$CZ$6,BJ$17,$CG117:$CZ117)</f>
        <v>0</v>
      </c>
      <c r="BL114" s="302">
        <f>SUMIF($CG$6:$CZ$6,BJ$17,$CG119:$CZ119)</f>
        <v>0</v>
      </c>
      <c r="BM114" s="302">
        <f t="shared" si="267"/>
        <v>0</v>
      </c>
      <c r="BN114" s="302">
        <f>SUMIF($CG$6:$CZ$6,BM$17,$CG117:$CZ117)</f>
        <v>0</v>
      </c>
      <c r="BO114" s="302">
        <f>SUMIF($CG$6:$CZ$6,BM$17,$CG119:$CZ119)</f>
        <v>0</v>
      </c>
      <c r="BP114" s="302">
        <f t="shared" si="268"/>
        <v>0</v>
      </c>
      <c r="BQ114" s="302">
        <f>SUMIF($CG$6:$CZ$6,BP$17,$CG117:$CZ117)</f>
        <v>0</v>
      </c>
      <c r="BR114" s="302">
        <f>SUMIF($CG$6:$CZ$6,BP$17,$CG119:$CZ119)</f>
        <v>0</v>
      </c>
      <c r="BS114" s="302">
        <f t="shared" si="269"/>
        <v>0</v>
      </c>
      <c r="BT114" s="302">
        <f>SUMIF($CG$6:$CZ$6,BS$17,$CG117:$CZ117)</f>
        <v>0</v>
      </c>
      <c r="BU114" s="302">
        <f>SUMIF($CG$6:$CZ$6,BS$17,$CG119:$CZ119)</f>
        <v>0</v>
      </c>
      <c r="BV114" s="302">
        <f t="shared" si="270"/>
        <v>0</v>
      </c>
      <c r="BW114" s="302">
        <f>SUMIF($CG$6:$CZ$6,BV$17,$CG117:$CZ117)</f>
        <v>0</v>
      </c>
      <c r="BX114" s="302">
        <f>SUMIF($CG$6:$CZ$6,BV$17,$CG119:$CZ119)</f>
        <v>0</v>
      </c>
      <c r="BY114" s="302">
        <f t="shared" si="271"/>
        <v>0</v>
      </c>
      <c r="BZ114" s="302">
        <f>SUMIF($CG$6:$CZ$6,BY$17,$CG117:$CZ117)</f>
        <v>0</v>
      </c>
      <c r="CA114" s="302">
        <f>SUMIF($CG$6:$CZ$6,BY$17,$CG119:$CZ119)</f>
        <v>0</v>
      </c>
      <c r="CB114" s="189"/>
      <c r="CC114" s="303"/>
      <c r="CD114" s="303"/>
      <c r="CF114" s="293"/>
      <c r="CG114" s="315"/>
    </row>
    <row r="115" spans="1:104" ht="15" hidden="1" customHeight="1" outlineLevel="1" x14ac:dyDescent="0.3">
      <c r="A115" s="304"/>
      <c r="B115" s="338"/>
      <c r="C115" s="305"/>
      <c r="D115" s="306"/>
      <c r="E115" s="307" t="str">
        <f>_xlfn.IFNA(INDEX(Table_Def[[Asset category]:[Unit]],MATCH(Insert_Assets!B115,Table_Def[Asset category],0),2),"")</f>
        <v/>
      </c>
      <c r="F115" s="339"/>
      <c r="G115" s="340" t="s">
        <v>211</v>
      </c>
      <c r="H115" s="309">
        <f t="shared" si="244"/>
        <v>0</v>
      </c>
      <c r="I115" s="341"/>
      <c r="J115" s="342"/>
      <c r="K115" s="311">
        <f t="shared" si="341"/>
        <v>0</v>
      </c>
      <c r="L115" s="312">
        <f t="shared" si="295"/>
        <v>1</v>
      </c>
      <c r="M115" s="313">
        <f t="shared" si="245"/>
        <v>0</v>
      </c>
      <c r="N115" s="316">
        <f>_xlfn.IFNA(IF(INDEX(Table_Def[],MATCH(B115,Table_Def[Asset category],0),3)=0,20,INDEX(Table_Def[],MATCH(B115,Table_Def[Asset category],0),3)),0)</f>
        <v>0</v>
      </c>
      <c r="P115" s="178"/>
      <c r="Q115" s="178"/>
      <c r="R115" s="178"/>
      <c r="S115" s="178"/>
      <c r="T115" s="302"/>
      <c r="U115" s="302"/>
      <c r="V115" s="302"/>
      <c r="W115" s="302"/>
      <c r="X115" s="302"/>
      <c r="Y115" s="302"/>
      <c r="Z115" s="302"/>
      <c r="AA115" s="302"/>
      <c r="AB115" s="302"/>
      <c r="AC115" s="302"/>
      <c r="AD115" s="302"/>
      <c r="AE115" s="302"/>
      <c r="AF115" s="302"/>
      <c r="AG115" s="302"/>
      <c r="AH115" s="302"/>
      <c r="AI115" s="302"/>
      <c r="AJ115" s="302"/>
      <c r="AK115" s="302"/>
      <c r="AL115" s="302"/>
      <c r="AM115" s="302"/>
      <c r="AN115" s="302"/>
      <c r="AO115" s="302"/>
      <c r="AP115" s="302"/>
      <c r="AQ115" s="302"/>
      <c r="AR115" s="302"/>
      <c r="AS115" s="302"/>
      <c r="AT115" s="302"/>
      <c r="AU115" s="302"/>
      <c r="AV115" s="302"/>
      <c r="AW115" s="302"/>
      <c r="AX115" s="302"/>
      <c r="AY115" s="302"/>
      <c r="AZ115" s="302"/>
      <c r="BA115" s="302"/>
      <c r="BB115" s="302"/>
      <c r="BC115" s="302"/>
      <c r="BD115" s="302"/>
      <c r="BE115" s="302"/>
      <c r="BF115" s="302"/>
      <c r="BG115" s="302"/>
      <c r="BH115" s="302"/>
      <c r="BI115" s="302"/>
      <c r="BJ115" s="302"/>
      <c r="BK115" s="302"/>
      <c r="BL115" s="302"/>
      <c r="BM115" s="302"/>
      <c r="BN115" s="302"/>
      <c r="BO115" s="302"/>
      <c r="BP115" s="302"/>
      <c r="BQ115" s="302"/>
      <c r="BR115" s="302"/>
      <c r="BS115" s="302"/>
      <c r="BT115" s="302"/>
      <c r="BU115" s="302"/>
      <c r="BV115" s="302"/>
      <c r="BW115" s="302"/>
      <c r="BX115" s="302"/>
      <c r="BY115" s="302"/>
      <c r="BZ115" s="302"/>
      <c r="CA115" s="302"/>
      <c r="CB115" s="189"/>
      <c r="CC115" s="303"/>
      <c r="CD115" s="303"/>
      <c r="CE115" s="53" t="s">
        <v>49</v>
      </c>
      <c r="CF115" s="293"/>
      <c r="CG115" s="314">
        <f>IF($I114=CG$6,$N114,
IF(CF114&gt;0,CF114-1,0))</f>
        <v>0</v>
      </c>
      <c r="CH115" s="314">
        <f ca="1">IF(OR($I114=CH$6,CG116=$N114),$N114,
IF(CG115&gt;0,CG115-1,0))</f>
        <v>0</v>
      </c>
      <c r="CI115" s="314">
        <f t="shared" ref="CI115" ca="1" si="345">IF(OR($I114=CI$6,CH116=$N114),$N114,
IF(CH115&gt;0,CH115-1,0))</f>
        <v>0</v>
      </c>
      <c r="CJ115" s="314">
        <f t="shared" ref="CJ115" ca="1" si="346">IF(OR($I114=CJ$6,CI116=$N114),$N114,
IF(CI115&gt;0,CI115-1,0))</f>
        <v>0</v>
      </c>
      <c r="CK115" s="314">
        <f t="shared" ref="CK115" ca="1" si="347">IF(OR($I114=CK$6,CJ116=$N114),$N114,
IF(CJ115&gt;0,CJ115-1,0))</f>
        <v>0</v>
      </c>
      <c r="CL115" s="314">
        <f t="shared" ref="CL115" ca="1" si="348">IF(OR($I114=CL$6,CK116=$N114),$N114,
IF(CK115&gt;0,CK115-1,0))</f>
        <v>0</v>
      </c>
      <c r="CM115" s="314">
        <f t="shared" ref="CM115" ca="1" si="349">IF(OR($I114=CM$6,CL116=$N114),$N114,
IF(CL115&gt;0,CL115-1,0))</f>
        <v>0</v>
      </c>
      <c r="CN115" s="314">
        <f t="shared" ref="CN115" ca="1" si="350">IF(OR($I114=CN$6,CM116=$N114),$N114,
IF(CM115&gt;0,CM115-1,0))</f>
        <v>0</v>
      </c>
      <c r="CO115" s="314">
        <f t="shared" ref="CO115" ca="1" si="351">IF(OR($I114=CO$6,CN116=$N114),$N114,
IF(CN115&gt;0,CN115-1,0))</f>
        <v>0</v>
      </c>
      <c r="CP115" s="314">
        <f t="shared" ref="CP115" ca="1" si="352">IF(OR($I114=CP$6,CO116=$N114),$N114,
IF(CO115&gt;0,CO115-1,0))</f>
        <v>0</v>
      </c>
      <c r="CQ115" s="314">
        <f t="shared" ref="CQ115" ca="1" si="353">IF(OR($I114=CQ$6,CP116=$N114),$N114,
IF(CP115&gt;0,CP115-1,0))</f>
        <v>0</v>
      </c>
      <c r="CR115" s="314">
        <f t="shared" ref="CR115" ca="1" si="354">IF(OR($I114=CR$6,CQ116=$N114),$N114,
IF(CQ115&gt;0,CQ115-1,0))</f>
        <v>0</v>
      </c>
      <c r="CS115" s="314">
        <f t="shared" ref="CS115" ca="1" si="355">IF(OR($I114=CS$6,CR116=$N114),$N114,
IF(CR115&gt;0,CR115-1,0))</f>
        <v>0</v>
      </c>
      <c r="CT115" s="314">
        <f t="shared" ref="CT115" ca="1" si="356">IF(OR($I114=CT$6,CS116=$N114),$N114,
IF(CS115&gt;0,CS115-1,0))</f>
        <v>0</v>
      </c>
      <c r="CU115" s="314">
        <f t="shared" ref="CU115" ca="1" si="357">IF(OR($I114=CU$6,CT116=$N114),$N114,
IF(CT115&gt;0,CT115-1,0))</f>
        <v>0</v>
      </c>
      <c r="CV115" s="314">
        <f t="shared" ref="CV115" ca="1" si="358">IF(OR($I114=CV$6,CU116=$N114),$N114,
IF(CU115&gt;0,CU115-1,0))</f>
        <v>0</v>
      </c>
      <c r="CW115" s="314">
        <f t="shared" ref="CW115" ca="1" si="359">IF(OR($I114=CW$6,CV116=$N114),$N114,
IF(CV115&gt;0,CV115-1,0))</f>
        <v>0</v>
      </c>
      <c r="CX115" s="314">
        <f t="shared" ref="CX115" ca="1" si="360">IF(OR($I114=CX$6,CW116=$N114),$N114,
IF(CW115&gt;0,CW115-1,0))</f>
        <v>0</v>
      </c>
      <c r="CY115" s="314">
        <f t="shared" ref="CY115" ca="1" si="361">IF(OR($I114=CY$6,CX116=$N114),$N114,
IF(CX115&gt;0,CX115-1,0))</f>
        <v>0</v>
      </c>
      <c r="CZ115" s="314">
        <f t="shared" ref="CZ115" ca="1" si="362">IF(OR($I114=CZ$6,CY116=$N114),$N114,
IF(CY115&gt;0,CY115-1,0))</f>
        <v>0</v>
      </c>
    </row>
    <row r="116" spans="1:104" ht="15" hidden="1" customHeight="1" outlineLevel="1" x14ac:dyDescent="0.3">
      <c r="A116" s="304"/>
      <c r="B116" s="338"/>
      <c r="C116" s="305"/>
      <c r="D116" s="306"/>
      <c r="E116" s="307" t="str">
        <f>_xlfn.IFNA(INDEX(Table_Def[[Asset category]:[Unit]],MATCH(Insert_Assets!B116,Table_Def[Asset category],0),2),"")</f>
        <v/>
      </c>
      <c r="F116" s="339"/>
      <c r="G116" s="340" t="s">
        <v>211</v>
      </c>
      <c r="H116" s="309">
        <f t="shared" si="244"/>
        <v>0</v>
      </c>
      <c r="I116" s="341"/>
      <c r="J116" s="342"/>
      <c r="K116" s="311"/>
      <c r="L116" s="312">
        <f t="shared" si="295"/>
        <v>1</v>
      </c>
      <c r="M116" s="313">
        <f t="shared" si="245"/>
        <v>0</v>
      </c>
      <c r="N116" s="316">
        <f>_xlfn.IFNA(IF(INDEX(Table_Def[],MATCH(B116,Table_Def[Asset category],0),3)=0,20,INDEX(Table_Def[],MATCH(B116,Table_Def[Asset category],0),3)),0)</f>
        <v>0</v>
      </c>
      <c r="P116" s="178"/>
      <c r="Q116" s="178"/>
      <c r="R116" s="178"/>
      <c r="S116" s="178"/>
      <c r="T116" s="302"/>
      <c r="U116" s="302"/>
      <c r="V116" s="302"/>
      <c r="W116" s="302"/>
      <c r="X116" s="302"/>
      <c r="Y116" s="302"/>
      <c r="Z116" s="302"/>
      <c r="AA116" s="302"/>
      <c r="AB116" s="302"/>
      <c r="AC116" s="302"/>
      <c r="AD116" s="302"/>
      <c r="AE116" s="302"/>
      <c r="AF116" s="302"/>
      <c r="AG116" s="302"/>
      <c r="AH116" s="302"/>
      <c r="AI116" s="302"/>
      <c r="AJ116" s="302"/>
      <c r="AK116" s="302"/>
      <c r="AL116" s="302"/>
      <c r="AM116" s="302"/>
      <c r="AN116" s="302"/>
      <c r="AO116" s="302"/>
      <c r="AP116" s="302"/>
      <c r="AQ116" s="302"/>
      <c r="AR116" s="302"/>
      <c r="AS116" s="302"/>
      <c r="AT116" s="302"/>
      <c r="AU116" s="302"/>
      <c r="AV116" s="302"/>
      <c r="AW116" s="302"/>
      <c r="AX116" s="302"/>
      <c r="AY116" s="302"/>
      <c r="AZ116" s="302"/>
      <c r="BA116" s="302"/>
      <c r="BB116" s="302"/>
      <c r="BC116" s="302"/>
      <c r="BD116" s="302"/>
      <c r="BE116" s="302"/>
      <c r="BF116" s="302"/>
      <c r="BG116" s="302"/>
      <c r="BH116" s="302"/>
      <c r="BI116" s="302"/>
      <c r="BJ116" s="302"/>
      <c r="BK116" s="302"/>
      <c r="BL116" s="302"/>
      <c r="BM116" s="302"/>
      <c r="BN116" s="302"/>
      <c r="BO116" s="302"/>
      <c r="BP116" s="302"/>
      <c r="BQ116" s="302"/>
      <c r="BR116" s="302"/>
      <c r="BS116" s="302"/>
      <c r="BT116" s="302"/>
      <c r="BU116" s="302"/>
      <c r="BV116" s="302"/>
      <c r="BW116" s="302"/>
      <c r="BX116" s="302"/>
      <c r="BY116" s="302"/>
      <c r="BZ116" s="302"/>
      <c r="CA116" s="302"/>
      <c r="CB116" s="189"/>
      <c r="CC116" s="303"/>
      <c r="CD116" s="303"/>
      <c r="CE116" s="53" t="s">
        <v>116</v>
      </c>
      <c r="CF116" s="293"/>
      <c r="CG116" s="314">
        <f t="shared" ref="CG116" ca="1" si="363">IF(AND(CG115=$N114,CG115&gt;0),1,IF(CG115=0,0,OFFSET(CG115,,(CG115-$N114),1,1)-CG115+1))</f>
        <v>0</v>
      </c>
      <c r="CH116" s="314">
        <f ca="1">IF(AND(CH115=$N114,CH115&gt;0),1,IF(CH115=0,0,OFFSET(CH115,,(CH115-$N114),1,1)-CH115+1))</f>
        <v>0</v>
      </c>
      <c r="CI116" s="314">
        <f t="shared" ref="CI116:CZ116" ca="1" si="364">IF(AND(CI115=$N114,CI115&gt;0),1,IF(CI115=0,0,OFFSET(CI115,,(CI115-$N114),1,1)-CI115+1))</f>
        <v>0</v>
      </c>
      <c r="CJ116" s="314">
        <f t="shared" ca="1" si="364"/>
        <v>0</v>
      </c>
      <c r="CK116" s="314">
        <f t="shared" ca="1" si="364"/>
        <v>0</v>
      </c>
      <c r="CL116" s="314">
        <f t="shared" ca="1" si="364"/>
        <v>0</v>
      </c>
      <c r="CM116" s="314">
        <f t="shared" ca="1" si="364"/>
        <v>0</v>
      </c>
      <c r="CN116" s="314">
        <f t="shared" ca="1" si="364"/>
        <v>0</v>
      </c>
      <c r="CO116" s="314">
        <f t="shared" ca="1" si="364"/>
        <v>0</v>
      </c>
      <c r="CP116" s="314">
        <f t="shared" ca="1" si="364"/>
        <v>0</v>
      </c>
      <c r="CQ116" s="314">
        <f t="shared" ca="1" si="364"/>
        <v>0</v>
      </c>
      <c r="CR116" s="314">
        <f t="shared" ca="1" si="364"/>
        <v>0</v>
      </c>
      <c r="CS116" s="314">
        <f t="shared" ca="1" si="364"/>
        <v>0</v>
      </c>
      <c r="CT116" s="314">
        <f t="shared" ca="1" si="364"/>
        <v>0</v>
      </c>
      <c r="CU116" s="314">
        <f t="shared" ca="1" si="364"/>
        <v>0</v>
      </c>
      <c r="CV116" s="314">
        <f t="shared" ca="1" si="364"/>
        <v>0</v>
      </c>
      <c r="CW116" s="314">
        <f t="shared" ca="1" si="364"/>
        <v>0</v>
      </c>
      <c r="CX116" s="314">
        <f t="shared" ca="1" si="364"/>
        <v>0</v>
      </c>
      <c r="CY116" s="314">
        <f t="shared" ca="1" si="364"/>
        <v>0</v>
      </c>
      <c r="CZ116" s="314">
        <f t="shared" ca="1" si="364"/>
        <v>0</v>
      </c>
    </row>
    <row r="117" spans="1:104" ht="15" hidden="1" customHeight="1" outlineLevel="1" x14ac:dyDescent="0.3">
      <c r="A117" s="304"/>
      <c r="B117" s="338"/>
      <c r="C117" s="305"/>
      <c r="D117" s="306"/>
      <c r="E117" s="307" t="str">
        <f>_xlfn.IFNA(INDEX(Table_Def[[Asset category]:[Unit]],MATCH(Insert_Assets!B117,Table_Def[Asset category],0),2),"")</f>
        <v/>
      </c>
      <c r="F117" s="339"/>
      <c r="G117" s="340" t="s">
        <v>211</v>
      </c>
      <c r="H117" s="309">
        <f t="shared" si="244"/>
        <v>0</v>
      </c>
      <c r="I117" s="341"/>
      <c r="J117" s="342"/>
      <c r="K117" s="311">
        <f t="shared" ref="K117:K122" si="365">SUMIF($J$22:$J$384,J117,$H$22:$H$384)</f>
        <v>0</v>
      </c>
      <c r="L117" s="312">
        <f t="shared" si="295"/>
        <v>1</v>
      </c>
      <c r="M117" s="313">
        <f t="shared" si="245"/>
        <v>0</v>
      </c>
      <c r="N117" s="316">
        <f>_xlfn.IFNA(IF(INDEX(Table_Def[],MATCH(B117,Table_Def[Asset category],0),3)=0,20,INDEX(Table_Def[],MATCH(B117,Table_Def[Asset category],0),3)),0)</f>
        <v>0</v>
      </c>
      <c r="P117" s="178"/>
      <c r="Q117" s="178"/>
      <c r="R117" s="178"/>
      <c r="S117" s="178"/>
      <c r="T117" s="302"/>
      <c r="U117" s="302"/>
      <c r="V117" s="302"/>
      <c r="W117" s="302"/>
      <c r="X117" s="302"/>
      <c r="Y117" s="302"/>
      <c r="Z117" s="302"/>
      <c r="AA117" s="302"/>
      <c r="AB117" s="302"/>
      <c r="AC117" s="302"/>
      <c r="AD117" s="302"/>
      <c r="AE117" s="302"/>
      <c r="AF117" s="302"/>
      <c r="AG117" s="302"/>
      <c r="AH117" s="302"/>
      <c r="AI117" s="302"/>
      <c r="AJ117" s="302"/>
      <c r="AK117" s="302"/>
      <c r="AL117" s="302"/>
      <c r="AM117" s="302"/>
      <c r="AN117" s="302"/>
      <c r="AO117" s="302"/>
      <c r="AP117" s="302"/>
      <c r="AQ117" s="302"/>
      <c r="AR117" s="302"/>
      <c r="AS117" s="302"/>
      <c r="AT117" s="302"/>
      <c r="AU117" s="302"/>
      <c r="AV117" s="302"/>
      <c r="AW117" s="302"/>
      <c r="AX117" s="302"/>
      <c r="AY117" s="302"/>
      <c r="AZ117" s="302"/>
      <c r="BA117" s="302"/>
      <c r="BB117" s="302"/>
      <c r="BC117" s="302"/>
      <c r="BD117" s="302"/>
      <c r="BE117" s="302"/>
      <c r="BF117" s="302"/>
      <c r="BG117" s="302"/>
      <c r="BH117" s="302"/>
      <c r="BI117" s="302"/>
      <c r="BJ117" s="302"/>
      <c r="BK117" s="302"/>
      <c r="BL117" s="302"/>
      <c r="BM117" s="302"/>
      <c r="BN117" s="302"/>
      <c r="BO117" s="302"/>
      <c r="BP117" s="302"/>
      <c r="BQ117" s="302"/>
      <c r="BR117" s="302"/>
      <c r="BS117" s="302"/>
      <c r="BT117" s="302"/>
      <c r="BU117" s="302"/>
      <c r="BV117" s="302"/>
      <c r="BW117" s="302"/>
      <c r="BX117" s="302"/>
      <c r="BY117" s="302"/>
      <c r="BZ117" s="302"/>
      <c r="CA117" s="302"/>
      <c r="CB117" s="189"/>
      <c r="CC117" s="303"/>
      <c r="CD117" s="303"/>
      <c r="CE117" s="53" t="s">
        <v>3</v>
      </c>
      <c r="CG117" s="315">
        <f t="shared" ref="CG117:CK117" si="366">IF($I114=CG$6,$H114*$L114,IF(CG115=$N114,$H114,
IF(CF117&gt;0,+CF117-CF118,0)))</f>
        <v>0</v>
      </c>
      <c r="CH117" s="315">
        <f t="shared" ca="1" si="366"/>
        <v>0</v>
      </c>
      <c r="CI117" s="315">
        <f t="shared" ca="1" si="366"/>
        <v>0</v>
      </c>
      <c r="CJ117" s="315">
        <f t="shared" ca="1" si="366"/>
        <v>0</v>
      </c>
      <c r="CK117" s="315">
        <f t="shared" ca="1" si="366"/>
        <v>0</v>
      </c>
      <c r="CL117" s="315">
        <f ca="1">IF($I114=CL$6,$H114*$L114,IF(CL115=$N114,$H114,
IF(CK117&gt;0,+CK117-CK118,0)))</f>
        <v>0</v>
      </c>
      <c r="CM117" s="315">
        <f t="shared" ref="CM117:CZ117" ca="1" si="367">IF($I114=CM$6,$H114*$L114,IF(CM115=$N114,$H114,
IF(CL117&gt;0,+CL117-CL118,0)))</f>
        <v>0</v>
      </c>
      <c r="CN117" s="315">
        <f t="shared" ca="1" si="367"/>
        <v>0</v>
      </c>
      <c r="CO117" s="315">
        <f t="shared" ca="1" si="367"/>
        <v>0</v>
      </c>
      <c r="CP117" s="315">
        <f t="shared" ca="1" si="367"/>
        <v>0</v>
      </c>
      <c r="CQ117" s="315">
        <f t="shared" ca="1" si="367"/>
        <v>0</v>
      </c>
      <c r="CR117" s="315">
        <f t="shared" ca="1" si="367"/>
        <v>0</v>
      </c>
      <c r="CS117" s="315">
        <f t="shared" ca="1" si="367"/>
        <v>0</v>
      </c>
      <c r="CT117" s="315">
        <f t="shared" ca="1" si="367"/>
        <v>0</v>
      </c>
      <c r="CU117" s="315">
        <f t="shared" ca="1" si="367"/>
        <v>0</v>
      </c>
      <c r="CV117" s="315">
        <f t="shared" ca="1" si="367"/>
        <v>0</v>
      </c>
      <c r="CW117" s="315">
        <f t="shared" ca="1" si="367"/>
        <v>0</v>
      </c>
      <c r="CX117" s="315">
        <f t="shared" ca="1" si="367"/>
        <v>0</v>
      </c>
      <c r="CY117" s="315">
        <f t="shared" ca="1" si="367"/>
        <v>0</v>
      </c>
      <c r="CZ117" s="315">
        <f t="shared" ca="1" si="367"/>
        <v>0</v>
      </c>
    </row>
    <row r="118" spans="1:104" ht="15" hidden="1" customHeight="1" outlineLevel="1" x14ac:dyDescent="0.3">
      <c r="A118" s="304"/>
      <c r="B118" s="338"/>
      <c r="C118" s="305"/>
      <c r="D118" s="306"/>
      <c r="E118" s="307" t="str">
        <f>_xlfn.IFNA(INDEX(Table_Def[[Asset category]:[Unit]],MATCH(Insert_Assets!B118,Table_Def[Asset category],0),2),"")</f>
        <v/>
      </c>
      <c r="F118" s="339"/>
      <c r="G118" s="340" t="s">
        <v>211</v>
      </c>
      <c r="H118" s="309">
        <f t="shared" si="244"/>
        <v>0</v>
      </c>
      <c r="I118" s="341"/>
      <c r="J118" s="342"/>
      <c r="K118" s="311">
        <f t="shared" si="365"/>
        <v>0</v>
      </c>
      <c r="L118" s="312">
        <f t="shared" si="295"/>
        <v>1</v>
      </c>
      <c r="M118" s="313">
        <f t="shared" si="245"/>
        <v>0</v>
      </c>
      <c r="N118" s="316">
        <f>_xlfn.IFNA(IF(INDEX(Table_Def[],MATCH(B118,Table_Def[Asset category],0),3)=0,20,INDEX(Table_Def[],MATCH(B118,Table_Def[Asset category],0),3)),0)</f>
        <v>0</v>
      </c>
      <c r="P118" s="178"/>
      <c r="Q118" s="178"/>
      <c r="R118" s="178"/>
      <c r="S118" s="178"/>
      <c r="T118" s="302"/>
      <c r="U118" s="302"/>
      <c r="V118" s="302"/>
      <c r="W118" s="302"/>
      <c r="X118" s="302"/>
      <c r="Y118" s="302"/>
      <c r="Z118" s="302"/>
      <c r="AA118" s="302"/>
      <c r="AB118" s="302"/>
      <c r="AC118" s="302"/>
      <c r="AD118" s="302"/>
      <c r="AE118" s="302"/>
      <c r="AF118" s="302"/>
      <c r="AG118" s="302"/>
      <c r="AH118" s="302"/>
      <c r="AI118" s="302"/>
      <c r="AJ118" s="302"/>
      <c r="AK118" s="302"/>
      <c r="AL118" s="302"/>
      <c r="AM118" s="302"/>
      <c r="AN118" s="302"/>
      <c r="AO118" s="302"/>
      <c r="AP118" s="302"/>
      <c r="AQ118" s="302"/>
      <c r="AR118" s="302"/>
      <c r="AS118" s="302"/>
      <c r="AT118" s="302"/>
      <c r="AU118" s="302"/>
      <c r="AV118" s="302"/>
      <c r="AW118" s="302"/>
      <c r="AX118" s="302"/>
      <c r="AY118" s="302"/>
      <c r="AZ118" s="302"/>
      <c r="BA118" s="302"/>
      <c r="BB118" s="302"/>
      <c r="BC118" s="302"/>
      <c r="BD118" s="302"/>
      <c r="BE118" s="302"/>
      <c r="BF118" s="302"/>
      <c r="BG118" s="302"/>
      <c r="BH118" s="302"/>
      <c r="BI118" s="302"/>
      <c r="BJ118" s="302"/>
      <c r="BK118" s="302"/>
      <c r="BL118" s="302"/>
      <c r="BM118" s="302"/>
      <c r="BN118" s="302"/>
      <c r="BO118" s="302"/>
      <c r="BP118" s="302"/>
      <c r="BQ118" s="302"/>
      <c r="BR118" s="302"/>
      <c r="BS118" s="302"/>
      <c r="BT118" s="302"/>
      <c r="BU118" s="302"/>
      <c r="BV118" s="302"/>
      <c r="BW118" s="302"/>
      <c r="BX118" s="302"/>
      <c r="BY118" s="302"/>
      <c r="BZ118" s="302"/>
      <c r="CA118" s="302"/>
      <c r="CB118" s="189"/>
      <c r="CC118" s="303"/>
      <c r="CD118" s="303"/>
      <c r="CE118" s="53" t="s">
        <v>38</v>
      </c>
      <c r="CF118" s="315"/>
      <c r="CG118" s="315">
        <f>IF(CG119&lt;1,0,CG120-CG119)</f>
        <v>0</v>
      </c>
      <c r="CH118" s="315">
        <f t="shared" ref="CH118:CZ118" ca="1" si="368">IF(CH119&lt;1,0,CH120-CH119)</f>
        <v>0</v>
      </c>
      <c r="CI118" s="315">
        <f t="shared" ca="1" si="368"/>
        <v>0</v>
      </c>
      <c r="CJ118" s="315">
        <f t="shared" ca="1" si="368"/>
        <v>0</v>
      </c>
      <c r="CK118" s="315">
        <f t="shared" ca="1" si="368"/>
        <v>0</v>
      </c>
      <c r="CL118" s="315">
        <f t="shared" ca="1" si="368"/>
        <v>0</v>
      </c>
      <c r="CM118" s="315">
        <f t="shared" ca="1" si="368"/>
        <v>0</v>
      </c>
      <c r="CN118" s="315">
        <f t="shared" ca="1" si="368"/>
        <v>0</v>
      </c>
      <c r="CO118" s="315">
        <f t="shared" ca="1" si="368"/>
        <v>0</v>
      </c>
      <c r="CP118" s="315">
        <f t="shared" ca="1" si="368"/>
        <v>0</v>
      </c>
      <c r="CQ118" s="315">
        <f t="shared" ca="1" si="368"/>
        <v>0</v>
      </c>
      <c r="CR118" s="315">
        <f t="shared" ca="1" si="368"/>
        <v>0</v>
      </c>
      <c r="CS118" s="315">
        <f t="shared" ca="1" si="368"/>
        <v>0</v>
      </c>
      <c r="CT118" s="315">
        <f t="shared" ca="1" si="368"/>
        <v>0</v>
      </c>
      <c r="CU118" s="315">
        <f t="shared" ca="1" si="368"/>
        <v>0</v>
      </c>
      <c r="CV118" s="315">
        <f t="shared" ca="1" si="368"/>
        <v>0</v>
      </c>
      <c r="CW118" s="315">
        <f t="shared" ca="1" si="368"/>
        <v>0</v>
      </c>
      <c r="CX118" s="315">
        <f t="shared" ca="1" si="368"/>
        <v>0</v>
      </c>
      <c r="CY118" s="315">
        <f t="shared" ca="1" si="368"/>
        <v>0</v>
      </c>
      <c r="CZ118" s="315">
        <f t="shared" ca="1" si="368"/>
        <v>0</v>
      </c>
    </row>
    <row r="119" spans="1:104" ht="15" hidden="1" customHeight="1" outlineLevel="1" x14ac:dyDescent="0.3">
      <c r="A119" s="304"/>
      <c r="B119" s="338"/>
      <c r="C119" s="305"/>
      <c r="D119" s="306"/>
      <c r="E119" s="307" t="str">
        <f>_xlfn.IFNA(INDEX(Table_Def[[Asset category]:[Unit]],MATCH(Insert_Assets!B119,Table_Def[Asset category],0),2),"")</f>
        <v/>
      </c>
      <c r="F119" s="339"/>
      <c r="G119" s="340" t="s">
        <v>211</v>
      </c>
      <c r="H119" s="309">
        <f t="shared" si="244"/>
        <v>0</v>
      </c>
      <c r="I119" s="341"/>
      <c r="J119" s="342"/>
      <c r="K119" s="311">
        <f t="shared" si="365"/>
        <v>0</v>
      </c>
      <c r="L119" s="312">
        <f t="shared" si="295"/>
        <v>1</v>
      </c>
      <c r="M119" s="313">
        <f t="shared" si="245"/>
        <v>0</v>
      </c>
      <c r="N119" s="316">
        <f>_xlfn.IFNA(IF(INDEX(Table_Def[],MATCH(B119,Table_Def[Asset category],0),3)=0,20,INDEX(Table_Def[],MATCH(B119,Table_Def[Asset category],0),3)),0)</f>
        <v>0</v>
      </c>
      <c r="P119" s="178"/>
      <c r="Q119" s="178"/>
      <c r="R119" s="178"/>
      <c r="S119" s="178"/>
      <c r="T119" s="302"/>
      <c r="U119" s="302"/>
      <c r="V119" s="302"/>
      <c r="W119" s="302"/>
      <c r="X119" s="302"/>
      <c r="Y119" s="302"/>
      <c r="Z119" s="302"/>
      <c r="AA119" s="302"/>
      <c r="AB119" s="302"/>
      <c r="AC119" s="302"/>
      <c r="AD119" s="302"/>
      <c r="AE119" s="302"/>
      <c r="AF119" s="302"/>
      <c r="AG119" s="302"/>
      <c r="AH119" s="302"/>
      <c r="AI119" s="302"/>
      <c r="AJ119" s="302"/>
      <c r="AK119" s="302"/>
      <c r="AL119" s="302"/>
      <c r="AM119" s="302"/>
      <c r="AN119" s="302"/>
      <c r="AO119" s="302"/>
      <c r="AP119" s="302"/>
      <c r="AQ119" s="302"/>
      <c r="AR119" s="302"/>
      <c r="AS119" s="302"/>
      <c r="AT119" s="302"/>
      <c r="AU119" s="302"/>
      <c r="AV119" s="302"/>
      <c r="AW119" s="302"/>
      <c r="AX119" s="302"/>
      <c r="AY119" s="302"/>
      <c r="AZ119" s="302"/>
      <c r="BA119" s="302"/>
      <c r="BB119" s="302"/>
      <c r="BC119" s="302"/>
      <c r="BD119" s="302"/>
      <c r="BE119" s="302"/>
      <c r="BF119" s="302"/>
      <c r="BG119" s="302"/>
      <c r="BH119" s="302"/>
      <c r="BI119" s="302"/>
      <c r="BJ119" s="302"/>
      <c r="BK119" s="302"/>
      <c r="BL119" s="302"/>
      <c r="BM119" s="302"/>
      <c r="BN119" s="302"/>
      <c r="BO119" s="302"/>
      <c r="BP119" s="302"/>
      <c r="BQ119" s="302"/>
      <c r="BR119" s="302"/>
      <c r="BS119" s="302"/>
      <c r="BT119" s="302"/>
      <c r="BU119" s="302"/>
      <c r="BV119" s="302"/>
      <c r="BW119" s="302"/>
      <c r="BX119" s="302"/>
      <c r="BY119" s="302"/>
      <c r="BZ119" s="302"/>
      <c r="CA119" s="302"/>
      <c r="CB119" s="189"/>
      <c r="CC119" s="303"/>
      <c r="CD119" s="303"/>
      <c r="CE119" s="53" t="s">
        <v>47</v>
      </c>
      <c r="CG119" s="315">
        <f>CG117*Insert_Finance!$C$17</f>
        <v>0</v>
      </c>
      <c r="CH119" s="315">
        <f ca="1">CH117*Insert_Finance!$C$17</f>
        <v>0</v>
      </c>
      <c r="CI119" s="315">
        <f ca="1">CI117*Insert_Finance!$C$17</f>
        <v>0</v>
      </c>
      <c r="CJ119" s="315">
        <f ca="1">CJ117*Insert_Finance!$C$17</f>
        <v>0</v>
      </c>
      <c r="CK119" s="315">
        <f ca="1">CK117*Insert_Finance!$C$17</f>
        <v>0</v>
      </c>
      <c r="CL119" s="315">
        <f ca="1">CL117*Insert_Finance!$C$17</f>
        <v>0</v>
      </c>
      <c r="CM119" s="315">
        <f ca="1">CM117*Insert_Finance!$C$17</f>
        <v>0</v>
      </c>
      <c r="CN119" s="315">
        <f ca="1">CN117*Insert_Finance!$C$17</f>
        <v>0</v>
      </c>
      <c r="CO119" s="315">
        <f ca="1">CO117*Insert_Finance!$C$17</f>
        <v>0</v>
      </c>
      <c r="CP119" s="315">
        <f ca="1">CP117*Insert_Finance!$C$17</f>
        <v>0</v>
      </c>
      <c r="CQ119" s="315">
        <f ca="1">CQ117*Insert_Finance!$C$17</f>
        <v>0</v>
      </c>
      <c r="CR119" s="315">
        <f ca="1">CR117*Insert_Finance!$C$17</f>
        <v>0</v>
      </c>
      <c r="CS119" s="315">
        <f ca="1">CS117*Insert_Finance!$C$17</f>
        <v>0</v>
      </c>
      <c r="CT119" s="315">
        <f ca="1">CT117*Insert_Finance!$C$17</f>
        <v>0</v>
      </c>
      <c r="CU119" s="315">
        <f ca="1">CU117*Insert_Finance!$C$17</f>
        <v>0</v>
      </c>
      <c r="CV119" s="315">
        <f ca="1">CV117*Insert_Finance!$C$17</f>
        <v>0</v>
      </c>
      <c r="CW119" s="315">
        <f ca="1">CW117*Insert_Finance!$C$17</f>
        <v>0</v>
      </c>
      <c r="CX119" s="315">
        <f ca="1">CX117*Insert_Finance!$C$17</f>
        <v>0</v>
      </c>
      <c r="CY119" s="315">
        <f ca="1">CY117*Insert_Finance!$C$17</f>
        <v>0</v>
      </c>
      <c r="CZ119" s="315">
        <f ca="1">CZ117*Insert_Finance!$C$17</f>
        <v>0</v>
      </c>
    </row>
    <row r="120" spans="1:104" ht="15" hidden="1" customHeight="1" outlineLevel="1" x14ac:dyDescent="0.3">
      <c r="A120" s="304"/>
      <c r="B120" s="338"/>
      <c r="C120" s="305"/>
      <c r="D120" s="306"/>
      <c r="E120" s="307" t="str">
        <f>_xlfn.IFNA(INDEX(Table_Def[[Asset category]:[Unit]],MATCH(Insert_Assets!B120,Table_Def[Asset category],0),2),"")</f>
        <v/>
      </c>
      <c r="F120" s="339"/>
      <c r="G120" s="340" t="s">
        <v>211</v>
      </c>
      <c r="H120" s="309">
        <f t="shared" si="244"/>
        <v>0</v>
      </c>
      <c r="I120" s="341"/>
      <c r="J120" s="342"/>
      <c r="K120" s="311">
        <f t="shared" si="365"/>
        <v>0</v>
      </c>
      <c r="L120" s="312">
        <f t="shared" si="295"/>
        <v>1</v>
      </c>
      <c r="M120" s="313">
        <f t="shared" si="245"/>
        <v>0</v>
      </c>
      <c r="N120" s="316">
        <f>_xlfn.IFNA(IF(INDEX(Table_Def[],MATCH(B120,Table_Def[Asset category],0),3)=0,20,INDEX(Table_Def[],MATCH(B120,Table_Def[Asset category],0),3)),0)</f>
        <v>0</v>
      </c>
      <c r="P120" s="178"/>
      <c r="Q120" s="178"/>
      <c r="R120" s="178"/>
      <c r="S120" s="178"/>
      <c r="T120" s="302"/>
      <c r="U120" s="302"/>
      <c r="V120" s="302"/>
      <c r="W120" s="302"/>
      <c r="X120" s="302"/>
      <c r="Y120" s="302"/>
      <c r="Z120" s="302"/>
      <c r="AA120" s="302"/>
      <c r="AB120" s="302"/>
      <c r="AC120" s="302"/>
      <c r="AD120" s="302"/>
      <c r="AE120" s="302"/>
      <c r="AF120" s="302"/>
      <c r="AG120" s="302"/>
      <c r="AH120" s="302"/>
      <c r="AI120" s="302"/>
      <c r="AJ120" s="302"/>
      <c r="AK120" s="302"/>
      <c r="AL120" s="302"/>
      <c r="AM120" s="302"/>
      <c r="AN120" s="302"/>
      <c r="AO120" s="302"/>
      <c r="AP120" s="302"/>
      <c r="AQ120" s="302"/>
      <c r="AR120" s="302"/>
      <c r="AS120" s="302"/>
      <c r="AT120" s="302"/>
      <c r="AU120" s="302"/>
      <c r="AV120" s="302"/>
      <c r="AW120" s="302"/>
      <c r="AX120" s="302"/>
      <c r="AY120" s="302"/>
      <c r="AZ120" s="302"/>
      <c r="BA120" s="302"/>
      <c r="BB120" s="302"/>
      <c r="BC120" s="302"/>
      <c r="BD120" s="302"/>
      <c r="BE120" s="302"/>
      <c r="BF120" s="302"/>
      <c r="BG120" s="302"/>
      <c r="BH120" s="302"/>
      <c r="BI120" s="302"/>
      <c r="BJ120" s="302"/>
      <c r="BK120" s="302"/>
      <c r="BL120" s="302"/>
      <c r="BM120" s="302"/>
      <c r="BN120" s="302"/>
      <c r="BO120" s="302"/>
      <c r="BP120" s="302"/>
      <c r="BQ120" s="302"/>
      <c r="BR120" s="302"/>
      <c r="BS120" s="302"/>
      <c r="BT120" s="302"/>
      <c r="BU120" s="302"/>
      <c r="BV120" s="302"/>
      <c r="BW120" s="302"/>
      <c r="BX120" s="302"/>
      <c r="BY120" s="302"/>
      <c r="BZ120" s="302"/>
      <c r="CA120" s="302"/>
      <c r="CB120" s="189"/>
      <c r="CC120" s="303"/>
      <c r="CD120" s="303"/>
      <c r="CE120" s="53" t="s">
        <v>48</v>
      </c>
      <c r="CF120" s="315"/>
      <c r="CG120" s="315">
        <f ca="1">IF(CG117=0,0,
IF(CG117&lt;1,0,
IF($N114-CG115&lt;&gt;$N114,-PMT(Insert_Finance!$C$17,$N114,OFFSET(CG117,,(CG115-$N114),1,1),0,0),
IF(CG115=0,0,CF120))))</f>
        <v>0</v>
      </c>
      <c r="CH120" s="315">
        <f ca="1">IF(CH117=0,0,
IF(CH117&lt;1,0,
IF($N114-CH115&lt;&gt;$N114,-PMT(Insert_Finance!$C$17,$N114,OFFSET(CH117,,(CH115-$N114),1,1),0,0),
IF(CH115=0,0,CG120))))</f>
        <v>0</v>
      </c>
      <c r="CI120" s="315">
        <f ca="1">IF(CI117=0,0,
IF(CI117&lt;1,0,
IF($N114-CI115&lt;&gt;$N114,-PMT(Insert_Finance!$C$17,$N114,OFFSET(CI117,,(CI115-$N114),1,1),0,0),
IF(CI115=0,0,CH120))))</f>
        <v>0</v>
      </c>
      <c r="CJ120" s="315">
        <f ca="1">IF(CJ117=0,0,
IF(CJ117&lt;1,0,
IF($N114-CJ115&lt;&gt;$N114,-PMT(Insert_Finance!$C$17,$N114,OFFSET(CJ117,,(CJ115-$N114),1,1),0,0),
IF(CJ115=0,0,CI120))))</f>
        <v>0</v>
      </c>
      <c r="CK120" s="315">
        <f ca="1">IF(CK117=0,0,
IF(CK117&lt;1,0,
IF($N114-CK115&lt;&gt;$N114,-PMT(Insert_Finance!$C$17,$N114,OFFSET(CK117,,(CK115-$N114),1,1),0,0),
IF(CK115=0,0,CJ120))))</f>
        <v>0</v>
      </c>
      <c r="CL120" s="315">
        <f ca="1">IF(CL117=0,0,
IF(CL117&lt;1,0,
IF($N114-CL115&lt;&gt;$N114,-PMT(Insert_Finance!$C$17,$N114,OFFSET(CL117,,(CL115-$N114),1,1),0,0),
IF(CL115=0,0,CK120))))</f>
        <v>0</v>
      </c>
      <c r="CM120" s="315">
        <f ca="1">IF(CM117=0,0,
IF(CM117&lt;1,0,
IF($N114-CM115&lt;&gt;$N114,-PMT(Insert_Finance!$C$17,$N114,OFFSET(CM117,,(CM115-$N114),1,1),0,0),
IF(CM115=0,0,CL120))))</f>
        <v>0</v>
      </c>
      <c r="CN120" s="315">
        <f ca="1">IF(CN117=0,0,
IF(CN117&lt;1,0,
IF($N114-CN115&lt;&gt;$N114,-PMT(Insert_Finance!$C$17,$N114,OFFSET(CN117,,(CN115-$N114),1,1),0,0),
IF(CN115=0,0,CM120))))</f>
        <v>0</v>
      </c>
      <c r="CO120" s="315">
        <f ca="1">IF(CO117=0,0,
IF(CO117&lt;1,0,
IF($N114-CO115&lt;&gt;$N114,-PMT(Insert_Finance!$C$17,$N114,OFFSET(CO117,,(CO115-$N114),1,1),0,0),
IF(CO115=0,0,CN120))))</f>
        <v>0</v>
      </c>
      <c r="CP120" s="315">
        <f ca="1">IF(CP117=0,0,
IF(CP117&lt;1,0,
IF($N114-CP115&lt;&gt;$N114,-PMT(Insert_Finance!$C$17,$N114,OFFSET(CP117,,(CP115-$N114),1,1),0,0),
IF(CP115=0,0,CO120))))</f>
        <v>0</v>
      </c>
      <c r="CQ120" s="315">
        <f ca="1">IF(CQ117=0,0,
IF(CQ117&lt;1,0,
IF($N114-CQ115&lt;&gt;$N114,-PMT(Insert_Finance!$C$17,$N114,OFFSET(CQ117,,(CQ115-$N114),1,1),0,0),
IF(CQ115=0,0,CP120))))</f>
        <v>0</v>
      </c>
      <c r="CR120" s="315">
        <f ca="1">IF(CR117=0,0,
IF(CR117&lt;1,0,
IF($N114-CR115&lt;&gt;$N114,-PMT(Insert_Finance!$C$17,$N114,OFFSET(CR117,,(CR115-$N114),1,1),0,0),
IF(CR115=0,0,CQ120))))</f>
        <v>0</v>
      </c>
      <c r="CS120" s="315">
        <f ca="1">IF(CS117=0,0,
IF(CS117&lt;1,0,
IF($N114-CS115&lt;&gt;$N114,-PMT(Insert_Finance!$C$17,$N114,OFFSET(CS117,,(CS115-$N114),1,1),0,0),
IF(CS115=0,0,CR120))))</f>
        <v>0</v>
      </c>
      <c r="CT120" s="315">
        <f ca="1">IF(CT117=0,0,
IF(CT117&lt;1,0,
IF($N114-CT115&lt;&gt;$N114,-PMT(Insert_Finance!$C$17,$N114,OFFSET(CT117,,(CT115-$N114),1,1),0,0),
IF(CT115=0,0,CS120))))</f>
        <v>0</v>
      </c>
      <c r="CU120" s="315">
        <f ca="1">IF(CU117=0,0,
IF(CU117&lt;1,0,
IF($N114-CU115&lt;&gt;$N114,-PMT(Insert_Finance!$C$17,$N114,OFFSET(CU117,,(CU115-$N114),1,1),0,0),
IF(CU115=0,0,CT120))))</f>
        <v>0</v>
      </c>
      <c r="CV120" s="315">
        <f ca="1">IF(CV117=0,0,
IF(CV117&lt;1,0,
IF($N114-CV115&lt;&gt;$N114,-PMT(Insert_Finance!$C$17,$N114,OFFSET(CV117,,(CV115-$N114),1,1),0,0),
IF(CV115=0,0,CU120))))</f>
        <v>0</v>
      </c>
      <c r="CW120" s="315">
        <f ca="1">IF(CW117=0,0,
IF(CW117&lt;1,0,
IF($N114-CW115&lt;&gt;$N114,-PMT(Insert_Finance!$C$17,$N114,OFFSET(CW117,,(CW115-$N114),1,1),0,0),
IF(CW115=0,0,CV120))))</f>
        <v>0</v>
      </c>
      <c r="CX120" s="315">
        <f ca="1">IF(CX117=0,0,
IF(CX117&lt;1,0,
IF($N114-CX115&lt;&gt;$N114,-PMT(Insert_Finance!$C$17,$N114,OFFSET(CX117,,(CX115-$N114),1,1),0,0),
IF(CX115=0,0,CW120))))</f>
        <v>0</v>
      </c>
      <c r="CY120" s="315">
        <f ca="1">IF(CY117=0,0,
IF(CY117&lt;1,0,
IF($N114-CY115&lt;&gt;$N114,-PMT(Insert_Finance!$C$17,$N114,OFFSET(CY117,,(CY115-$N114),1,1),0,0),
IF(CY115=0,0,CX120))))</f>
        <v>0</v>
      </c>
      <c r="CZ120" s="315">
        <f ca="1">IF(CZ117=0,0,
IF(CZ117&lt;1,0,
IF($N114-CZ115&lt;&gt;$N114,-PMT(Insert_Finance!$C$17,$N114,OFFSET(CZ117,,(CZ115-$N114),1,1),0,0),
IF(CZ115=0,0,CY120))))</f>
        <v>0</v>
      </c>
    </row>
    <row r="121" spans="1:104" ht="30" customHeight="1" collapsed="1" x14ac:dyDescent="0.3">
      <c r="A121" s="304"/>
      <c r="B121" s="674"/>
      <c r="C121" s="657"/>
      <c r="D121" s="658"/>
      <c r="E121" s="307" t="str">
        <f>_xlfn.IFNA(INDEX(Table_Def[[Asset category]:[Unit]],MATCH(Insert_Assets!B121,Table_Def[Asset category],0),2),"")</f>
        <v/>
      </c>
      <c r="F121" s="682"/>
      <c r="G121" s="340" t="s">
        <v>211</v>
      </c>
      <c r="H121" s="309">
        <f t="shared" si="244"/>
        <v>0</v>
      </c>
      <c r="I121" s="687"/>
      <c r="J121" s="688"/>
      <c r="K121" s="311">
        <f t="shared" si="365"/>
        <v>0</v>
      </c>
      <c r="L121" s="312">
        <f t="shared" si="295"/>
        <v>1</v>
      </c>
      <c r="M121" s="313">
        <f t="shared" si="245"/>
        <v>0</v>
      </c>
      <c r="N121" s="316">
        <f>_xlfn.IFNA(IF(INDEX(Table_Def[],MATCH(B121,Table_Def[Asset category],0),3)=0,20,INDEX(Table_Def[],MATCH(B121,Table_Def[Asset category],0),3)),0)</f>
        <v>0</v>
      </c>
      <c r="P121" s="178"/>
      <c r="Q121" s="178"/>
      <c r="R121" s="178"/>
      <c r="S121" s="178"/>
      <c r="T121" s="302">
        <f t="shared" si="252"/>
        <v>0</v>
      </c>
      <c r="U121" s="302">
        <f>SUMIF($CG$6:$CZ$6,T$17,$CG124:$CZ124)</f>
        <v>0</v>
      </c>
      <c r="V121" s="302">
        <f>SUMIF($CG$6:$CZ$6,T$17,$CG126:$CZ126)</f>
        <v>0</v>
      </c>
      <c r="W121" s="302">
        <f t="shared" si="253"/>
        <v>0</v>
      </c>
      <c r="X121" s="302">
        <f>SUMIF($CG$6:$CZ$6,W$17,$CG124:$CZ124)</f>
        <v>0</v>
      </c>
      <c r="Y121" s="302">
        <f>SUMIF($CG$6:$CZ$6,W$17,$CG126:$CZ126)</f>
        <v>0</v>
      </c>
      <c r="Z121" s="302">
        <f t="shared" si="254"/>
        <v>0</v>
      </c>
      <c r="AA121" s="302">
        <f>SUMIF($CG$6:$CZ$6,Z$17,$CG124:$CZ124)</f>
        <v>0</v>
      </c>
      <c r="AB121" s="302">
        <f>SUMIF($CG$6:$CZ$6,Z$17,$CG126:$CZ126)</f>
        <v>0</v>
      </c>
      <c r="AC121" s="302">
        <f t="shared" si="255"/>
        <v>0</v>
      </c>
      <c r="AD121" s="302">
        <f>SUMIF($CG$6:$CZ$6,AC$17,$CG124:$CZ124)</f>
        <v>0</v>
      </c>
      <c r="AE121" s="302">
        <f>SUMIF($CG$6:$CZ$6,AC$17,$CG126:$CZ126)</f>
        <v>0</v>
      </c>
      <c r="AF121" s="302">
        <f t="shared" si="256"/>
        <v>0</v>
      </c>
      <c r="AG121" s="302">
        <f>SUMIF($CG$6:$CZ$6,AF$17,$CG124:$CZ124)</f>
        <v>0</v>
      </c>
      <c r="AH121" s="302">
        <f>SUMIF($CG$6:$CZ$6,AF$17,$CG126:$CZ126)</f>
        <v>0</v>
      </c>
      <c r="AI121" s="302">
        <f t="shared" si="257"/>
        <v>0</v>
      </c>
      <c r="AJ121" s="302">
        <f>SUMIF($CG$6:$CZ$6,AI$17,$CG124:$CZ124)</f>
        <v>0</v>
      </c>
      <c r="AK121" s="302">
        <f>SUMIF($CG$6:$CZ$6,AI$17,$CG126:$CZ126)</f>
        <v>0</v>
      </c>
      <c r="AL121" s="302">
        <f t="shared" si="258"/>
        <v>0</v>
      </c>
      <c r="AM121" s="302">
        <f>SUMIF($CG$6:$CZ$6,AL$17,$CG124:$CZ124)</f>
        <v>0</v>
      </c>
      <c r="AN121" s="302">
        <f>SUMIF($CG$6:$CZ$6,AL$17,$CG126:$CZ126)</f>
        <v>0</v>
      </c>
      <c r="AO121" s="302">
        <f t="shared" si="259"/>
        <v>0</v>
      </c>
      <c r="AP121" s="302">
        <f>SUMIF($CG$6:$CZ$6,AO$17,$CG124:$CZ124)</f>
        <v>0</v>
      </c>
      <c r="AQ121" s="302">
        <f>SUMIF($CG$6:$CZ$6,AO$17,$CG126:$CZ126)</f>
        <v>0</v>
      </c>
      <c r="AR121" s="302">
        <f t="shared" si="260"/>
        <v>0</v>
      </c>
      <c r="AS121" s="302">
        <f>SUMIF($CG$6:$CZ$6,AR$17,$CG124:$CZ124)</f>
        <v>0</v>
      </c>
      <c r="AT121" s="302">
        <f>SUMIF($CG$6:$CZ$6,AR$17,$CG126:$CZ126)</f>
        <v>0</v>
      </c>
      <c r="AU121" s="302">
        <f t="shared" si="261"/>
        <v>0</v>
      </c>
      <c r="AV121" s="302">
        <f>SUMIF($CG$6:$CZ$6,AU$17,$CG124:$CZ124)</f>
        <v>0</v>
      </c>
      <c r="AW121" s="302">
        <f>SUMIF($CG$6:$CZ$6,AU$17,$CG126:$CZ126)</f>
        <v>0</v>
      </c>
      <c r="AX121" s="302">
        <f t="shared" si="262"/>
        <v>0</v>
      </c>
      <c r="AY121" s="302">
        <f>SUMIF($CG$6:$CZ$6,AX$17,$CG124:$CZ124)</f>
        <v>0</v>
      </c>
      <c r="AZ121" s="302">
        <f>SUMIF($CG$6:$CZ$6,AX$17,$CG126:$CZ126)</f>
        <v>0</v>
      </c>
      <c r="BA121" s="302">
        <f t="shared" si="263"/>
        <v>0</v>
      </c>
      <c r="BB121" s="302">
        <f>SUMIF($CG$6:$CZ$6,BA$17,$CG124:$CZ124)</f>
        <v>0</v>
      </c>
      <c r="BC121" s="302">
        <f>SUMIF($CG$6:$CZ$6,BA$17,$CG126:$CZ126)</f>
        <v>0</v>
      </c>
      <c r="BD121" s="302">
        <f t="shared" si="264"/>
        <v>0</v>
      </c>
      <c r="BE121" s="302">
        <f>SUMIF($CG$6:$CZ$6,BD$17,$CG124:$CZ124)</f>
        <v>0</v>
      </c>
      <c r="BF121" s="302">
        <f>SUMIF($CG$6:$CZ$6,BD$17,$CG126:$CZ126)</f>
        <v>0</v>
      </c>
      <c r="BG121" s="302">
        <f t="shared" si="265"/>
        <v>0</v>
      </c>
      <c r="BH121" s="302">
        <f>SUMIF($CG$6:$CZ$6,BG$17,$CG124:$CZ124)</f>
        <v>0</v>
      </c>
      <c r="BI121" s="302">
        <f>SUMIF($CG$6:$CZ$6,BG$17,$CG126:$CZ126)</f>
        <v>0</v>
      </c>
      <c r="BJ121" s="302">
        <f t="shared" si="266"/>
        <v>0</v>
      </c>
      <c r="BK121" s="302">
        <f>SUMIF($CG$6:$CZ$6,BJ$17,$CG124:$CZ124)</f>
        <v>0</v>
      </c>
      <c r="BL121" s="302">
        <f>SUMIF($CG$6:$CZ$6,BJ$17,$CG126:$CZ126)</f>
        <v>0</v>
      </c>
      <c r="BM121" s="302">
        <f t="shared" si="267"/>
        <v>0</v>
      </c>
      <c r="BN121" s="302">
        <f>SUMIF($CG$6:$CZ$6,BM$17,$CG124:$CZ124)</f>
        <v>0</v>
      </c>
      <c r="BO121" s="302">
        <f>SUMIF($CG$6:$CZ$6,BM$17,$CG126:$CZ126)</f>
        <v>0</v>
      </c>
      <c r="BP121" s="302">
        <f t="shared" si="268"/>
        <v>0</v>
      </c>
      <c r="BQ121" s="302">
        <f>SUMIF($CG$6:$CZ$6,BP$17,$CG124:$CZ124)</f>
        <v>0</v>
      </c>
      <c r="BR121" s="302">
        <f>SUMIF($CG$6:$CZ$6,BP$17,$CG126:$CZ126)</f>
        <v>0</v>
      </c>
      <c r="BS121" s="302">
        <f t="shared" si="269"/>
        <v>0</v>
      </c>
      <c r="BT121" s="302">
        <f>SUMIF($CG$6:$CZ$6,BS$17,$CG124:$CZ124)</f>
        <v>0</v>
      </c>
      <c r="BU121" s="302">
        <f>SUMIF($CG$6:$CZ$6,BS$17,$CG126:$CZ126)</f>
        <v>0</v>
      </c>
      <c r="BV121" s="302">
        <f t="shared" si="270"/>
        <v>0</v>
      </c>
      <c r="BW121" s="302">
        <f>SUMIF($CG$6:$CZ$6,BV$17,$CG124:$CZ124)</f>
        <v>0</v>
      </c>
      <c r="BX121" s="302">
        <f>SUMIF($CG$6:$CZ$6,BV$17,$CG126:$CZ126)</f>
        <v>0</v>
      </c>
      <c r="BY121" s="302">
        <f t="shared" si="271"/>
        <v>0</v>
      </c>
      <c r="BZ121" s="302">
        <f>SUMIF($CG$6:$CZ$6,BY$17,$CG124:$CZ124)</f>
        <v>0</v>
      </c>
      <c r="CA121" s="302">
        <f>SUMIF($CG$6:$CZ$6,BY$17,$CG126:$CZ126)</f>
        <v>0</v>
      </c>
      <c r="CB121" s="189"/>
      <c r="CC121" s="303"/>
      <c r="CD121" s="303"/>
      <c r="CF121" s="293"/>
      <c r="CG121" s="315"/>
    </row>
    <row r="122" spans="1:104" ht="15" hidden="1" customHeight="1" outlineLevel="1" x14ac:dyDescent="0.3">
      <c r="A122" s="304"/>
      <c r="B122" s="338"/>
      <c r="C122" s="305"/>
      <c r="D122" s="306"/>
      <c r="E122" s="307" t="str">
        <f>_xlfn.IFNA(INDEX(Table_Def[[Asset category]:[Unit]],MATCH(Insert_Assets!B122,Table_Def[Asset category],0),2),"")</f>
        <v/>
      </c>
      <c r="F122" s="339"/>
      <c r="G122" s="340" t="s">
        <v>211</v>
      </c>
      <c r="H122" s="309">
        <f t="shared" si="244"/>
        <v>0</v>
      </c>
      <c r="I122" s="341"/>
      <c r="J122" s="342"/>
      <c r="K122" s="311">
        <f t="shared" si="365"/>
        <v>0</v>
      </c>
      <c r="L122" s="312">
        <f t="shared" si="295"/>
        <v>1</v>
      </c>
      <c r="M122" s="313">
        <f t="shared" si="245"/>
        <v>0</v>
      </c>
      <c r="N122" s="316">
        <f>_xlfn.IFNA(IF(INDEX(Table_Def[],MATCH(B122,Table_Def[Asset category],0),3)=0,20,INDEX(Table_Def[],MATCH(B122,Table_Def[Asset category],0),3)),0)</f>
        <v>0</v>
      </c>
      <c r="P122" s="178"/>
      <c r="Q122" s="178"/>
      <c r="R122" s="178"/>
      <c r="S122" s="178"/>
      <c r="T122" s="302"/>
      <c r="U122" s="302"/>
      <c r="V122" s="302"/>
      <c r="W122" s="302"/>
      <c r="X122" s="302"/>
      <c r="Y122" s="302"/>
      <c r="Z122" s="302"/>
      <c r="AA122" s="302"/>
      <c r="AB122" s="302"/>
      <c r="AC122" s="302"/>
      <c r="AD122" s="302"/>
      <c r="AE122" s="302"/>
      <c r="AF122" s="302"/>
      <c r="AG122" s="302"/>
      <c r="AH122" s="302"/>
      <c r="AI122" s="302"/>
      <c r="AJ122" s="302"/>
      <c r="AK122" s="302"/>
      <c r="AL122" s="302"/>
      <c r="AM122" s="302"/>
      <c r="AN122" s="302"/>
      <c r="AO122" s="302"/>
      <c r="AP122" s="302"/>
      <c r="AQ122" s="302"/>
      <c r="AR122" s="302"/>
      <c r="AS122" s="302"/>
      <c r="AT122" s="302"/>
      <c r="AU122" s="302"/>
      <c r="AV122" s="302"/>
      <c r="AW122" s="302"/>
      <c r="AX122" s="302"/>
      <c r="AY122" s="302"/>
      <c r="AZ122" s="302"/>
      <c r="BA122" s="302"/>
      <c r="BB122" s="302"/>
      <c r="BC122" s="302"/>
      <c r="BD122" s="302"/>
      <c r="BE122" s="302"/>
      <c r="BF122" s="302"/>
      <c r="BG122" s="302"/>
      <c r="BH122" s="302"/>
      <c r="BI122" s="302"/>
      <c r="BJ122" s="302"/>
      <c r="BK122" s="302"/>
      <c r="BL122" s="302"/>
      <c r="BM122" s="302"/>
      <c r="BN122" s="302"/>
      <c r="BO122" s="302"/>
      <c r="BP122" s="302"/>
      <c r="BQ122" s="302"/>
      <c r="BR122" s="302"/>
      <c r="BS122" s="302"/>
      <c r="BT122" s="302"/>
      <c r="BU122" s="302"/>
      <c r="BV122" s="302"/>
      <c r="BW122" s="302"/>
      <c r="BX122" s="302"/>
      <c r="BY122" s="302"/>
      <c r="BZ122" s="302"/>
      <c r="CA122" s="302"/>
      <c r="CB122" s="189"/>
      <c r="CC122" s="303"/>
      <c r="CD122" s="303"/>
      <c r="CE122" s="53" t="s">
        <v>49</v>
      </c>
      <c r="CF122" s="293"/>
      <c r="CG122" s="314">
        <f>IF($I121=CG$6,$N121,
IF(CF121&gt;0,CF121-1,0))</f>
        <v>0</v>
      </c>
      <c r="CH122" s="314">
        <f ca="1">IF(OR($I121=CH$6,CG123=$N121),$N121,
IF(CG122&gt;0,CG122-1,0))</f>
        <v>0</v>
      </c>
      <c r="CI122" s="314">
        <f t="shared" ref="CI122" ca="1" si="369">IF(OR($I121=CI$6,CH123=$N121),$N121,
IF(CH122&gt;0,CH122-1,0))</f>
        <v>0</v>
      </c>
      <c r="CJ122" s="314">
        <f t="shared" ref="CJ122" ca="1" si="370">IF(OR($I121=CJ$6,CI123=$N121),$N121,
IF(CI122&gt;0,CI122-1,0))</f>
        <v>0</v>
      </c>
      <c r="CK122" s="314">
        <f t="shared" ref="CK122" ca="1" si="371">IF(OR($I121=CK$6,CJ123=$N121),$N121,
IF(CJ122&gt;0,CJ122-1,0))</f>
        <v>0</v>
      </c>
      <c r="CL122" s="314">
        <f t="shared" ref="CL122" ca="1" si="372">IF(OR($I121=CL$6,CK123=$N121),$N121,
IF(CK122&gt;0,CK122-1,0))</f>
        <v>0</v>
      </c>
      <c r="CM122" s="314">
        <f t="shared" ref="CM122" ca="1" si="373">IF(OR($I121=CM$6,CL123=$N121),$N121,
IF(CL122&gt;0,CL122-1,0))</f>
        <v>0</v>
      </c>
      <c r="CN122" s="314">
        <f t="shared" ref="CN122" ca="1" si="374">IF(OR($I121=CN$6,CM123=$N121),$N121,
IF(CM122&gt;0,CM122-1,0))</f>
        <v>0</v>
      </c>
      <c r="CO122" s="314">
        <f t="shared" ref="CO122" ca="1" si="375">IF(OR($I121=CO$6,CN123=$N121),$N121,
IF(CN122&gt;0,CN122-1,0))</f>
        <v>0</v>
      </c>
      <c r="CP122" s="314">
        <f t="shared" ref="CP122" ca="1" si="376">IF(OR($I121=CP$6,CO123=$N121),$N121,
IF(CO122&gt;0,CO122-1,0))</f>
        <v>0</v>
      </c>
      <c r="CQ122" s="314">
        <f t="shared" ref="CQ122" ca="1" si="377">IF(OR($I121=CQ$6,CP123=$N121),$N121,
IF(CP122&gt;0,CP122-1,0))</f>
        <v>0</v>
      </c>
      <c r="CR122" s="314">
        <f t="shared" ref="CR122" ca="1" si="378">IF(OR($I121=CR$6,CQ123=$N121),$N121,
IF(CQ122&gt;0,CQ122-1,0))</f>
        <v>0</v>
      </c>
      <c r="CS122" s="314">
        <f t="shared" ref="CS122" ca="1" si="379">IF(OR($I121=CS$6,CR123=$N121),$N121,
IF(CR122&gt;0,CR122-1,0))</f>
        <v>0</v>
      </c>
      <c r="CT122" s="314">
        <f t="shared" ref="CT122" ca="1" si="380">IF(OR($I121=CT$6,CS123=$N121),$N121,
IF(CS122&gt;0,CS122-1,0))</f>
        <v>0</v>
      </c>
      <c r="CU122" s="314">
        <f t="shared" ref="CU122" ca="1" si="381">IF(OR($I121=CU$6,CT123=$N121),$N121,
IF(CT122&gt;0,CT122-1,0))</f>
        <v>0</v>
      </c>
      <c r="CV122" s="314">
        <f t="shared" ref="CV122" ca="1" si="382">IF(OR($I121=CV$6,CU123=$N121),$N121,
IF(CU122&gt;0,CU122-1,0))</f>
        <v>0</v>
      </c>
      <c r="CW122" s="314">
        <f t="shared" ref="CW122" ca="1" si="383">IF(OR($I121=CW$6,CV123=$N121),$N121,
IF(CV122&gt;0,CV122-1,0))</f>
        <v>0</v>
      </c>
      <c r="CX122" s="314">
        <f t="shared" ref="CX122" ca="1" si="384">IF(OR($I121=CX$6,CW123=$N121),$N121,
IF(CW122&gt;0,CW122-1,0))</f>
        <v>0</v>
      </c>
      <c r="CY122" s="314">
        <f t="shared" ref="CY122" ca="1" si="385">IF(OR($I121=CY$6,CX123=$N121),$N121,
IF(CX122&gt;0,CX122-1,0))</f>
        <v>0</v>
      </c>
      <c r="CZ122" s="314">
        <f t="shared" ref="CZ122" ca="1" si="386">IF(OR($I121=CZ$6,CY123=$N121),$N121,
IF(CY122&gt;0,CY122-1,0))</f>
        <v>0</v>
      </c>
    </row>
    <row r="123" spans="1:104" ht="15" hidden="1" customHeight="1" outlineLevel="1" x14ac:dyDescent="0.3">
      <c r="A123" s="304"/>
      <c r="B123" s="338"/>
      <c r="C123" s="305"/>
      <c r="D123" s="306"/>
      <c r="E123" s="307" t="str">
        <f>_xlfn.IFNA(INDEX(Table_Def[[Asset category]:[Unit]],MATCH(Insert_Assets!B123,Table_Def[Asset category],0),2),"")</f>
        <v/>
      </c>
      <c r="F123" s="339"/>
      <c r="G123" s="340" t="s">
        <v>211</v>
      </c>
      <c r="H123" s="309">
        <f t="shared" si="244"/>
        <v>0</v>
      </c>
      <c r="I123" s="341"/>
      <c r="J123" s="342"/>
      <c r="K123" s="311"/>
      <c r="L123" s="312">
        <f t="shared" si="295"/>
        <v>1</v>
      </c>
      <c r="M123" s="313">
        <f t="shared" si="245"/>
        <v>0</v>
      </c>
      <c r="N123" s="316">
        <f>_xlfn.IFNA(IF(INDEX(Table_Def[],MATCH(B123,Table_Def[Asset category],0),3)=0,20,INDEX(Table_Def[],MATCH(B123,Table_Def[Asset category],0),3)),0)</f>
        <v>0</v>
      </c>
      <c r="P123" s="178"/>
      <c r="Q123" s="178"/>
      <c r="R123" s="178"/>
      <c r="S123" s="178"/>
      <c r="T123" s="302"/>
      <c r="U123" s="302"/>
      <c r="V123" s="302"/>
      <c r="W123" s="302"/>
      <c r="X123" s="302"/>
      <c r="Y123" s="302"/>
      <c r="Z123" s="302"/>
      <c r="AA123" s="302"/>
      <c r="AB123" s="302"/>
      <c r="AC123" s="302"/>
      <c r="AD123" s="302"/>
      <c r="AE123" s="302"/>
      <c r="AF123" s="302"/>
      <c r="AG123" s="302"/>
      <c r="AH123" s="302"/>
      <c r="AI123" s="302"/>
      <c r="AJ123" s="302"/>
      <c r="AK123" s="302"/>
      <c r="AL123" s="302"/>
      <c r="AM123" s="302"/>
      <c r="AN123" s="302"/>
      <c r="AO123" s="302"/>
      <c r="AP123" s="302"/>
      <c r="AQ123" s="302"/>
      <c r="AR123" s="302"/>
      <c r="AS123" s="302"/>
      <c r="AT123" s="302"/>
      <c r="AU123" s="302"/>
      <c r="AV123" s="302"/>
      <c r="AW123" s="302"/>
      <c r="AX123" s="302"/>
      <c r="AY123" s="302"/>
      <c r="AZ123" s="302"/>
      <c r="BA123" s="302"/>
      <c r="BB123" s="302"/>
      <c r="BC123" s="302"/>
      <c r="BD123" s="302"/>
      <c r="BE123" s="302"/>
      <c r="BF123" s="302"/>
      <c r="BG123" s="302"/>
      <c r="BH123" s="302"/>
      <c r="BI123" s="302"/>
      <c r="BJ123" s="302"/>
      <c r="BK123" s="302"/>
      <c r="BL123" s="302"/>
      <c r="BM123" s="302"/>
      <c r="BN123" s="302"/>
      <c r="BO123" s="302"/>
      <c r="BP123" s="302"/>
      <c r="BQ123" s="302"/>
      <c r="BR123" s="302"/>
      <c r="BS123" s="302"/>
      <c r="BT123" s="302"/>
      <c r="BU123" s="302"/>
      <c r="BV123" s="302"/>
      <c r="BW123" s="302"/>
      <c r="BX123" s="302"/>
      <c r="BY123" s="302"/>
      <c r="BZ123" s="302"/>
      <c r="CA123" s="302"/>
      <c r="CB123" s="189"/>
      <c r="CC123" s="303"/>
      <c r="CD123" s="303"/>
      <c r="CE123" s="53" t="s">
        <v>116</v>
      </c>
      <c r="CF123" s="293"/>
      <c r="CG123" s="314">
        <f t="shared" ref="CG123" ca="1" si="387">IF(AND(CG122=$N121,CG122&gt;0),1,IF(CG122=0,0,OFFSET(CG122,,(CG122-$N121),1,1)-CG122+1))</f>
        <v>0</v>
      </c>
      <c r="CH123" s="314">
        <f ca="1">IF(AND(CH122=$N121,CH122&gt;0),1,IF(CH122=0,0,OFFSET(CH122,,(CH122-$N121),1,1)-CH122+1))</f>
        <v>0</v>
      </c>
      <c r="CI123" s="314">
        <f t="shared" ref="CI123:CZ123" ca="1" si="388">IF(AND(CI122=$N121,CI122&gt;0),1,IF(CI122=0,0,OFFSET(CI122,,(CI122-$N121),1,1)-CI122+1))</f>
        <v>0</v>
      </c>
      <c r="CJ123" s="314">
        <f t="shared" ca="1" si="388"/>
        <v>0</v>
      </c>
      <c r="CK123" s="314">
        <f t="shared" ca="1" si="388"/>
        <v>0</v>
      </c>
      <c r="CL123" s="314">
        <f t="shared" ca="1" si="388"/>
        <v>0</v>
      </c>
      <c r="CM123" s="314">
        <f t="shared" ca="1" si="388"/>
        <v>0</v>
      </c>
      <c r="CN123" s="314">
        <f t="shared" ca="1" si="388"/>
        <v>0</v>
      </c>
      <c r="CO123" s="314">
        <f t="shared" ca="1" si="388"/>
        <v>0</v>
      </c>
      <c r="CP123" s="314">
        <f t="shared" ca="1" si="388"/>
        <v>0</v>
      </c>
      <c r="CQ123" s="314">
        <f t="shared" ca="1" si="388"/>
        <v>0</v>
      </c>
      <c r="CR123" s="314">
        <f t="shared" ca="1" si="388"/>
        <v>0</v>
      </c>
      <c r="CS123" s="314">
        <f t="shared" ca="1" si="388"/>
        <v>0</v>
      </c>
      <c r="CT123" s="314">
        <f t="shared" ca="1" si="388"/>
        <v>0</v>
      </c>
      <c r="CU123" s="314">
        <f t="shared" ca="1" si="388"/>
        <v>0</v>
      </c>
      <c r="CV123" s="314">
        <f t="shared" ca="1" si="388"/>
        <v>0</v>
      </c>
      <c r="CW123" s="314">
        <f t="shared" ca="1" si="388"/>
        <v>0</v>
      </c>
      <c r="CX123" s="314">
        <f t="shared" ca="1" si="388"/>
        <v>0</v>
      </c>
      <c r="CY123" s="314">
        <f t="shared" ca="1" si="388"/>
        <v>0</v>
      </c>
      <c r="CZ123" s="314">
        <f t="shared" ca="1" si="388"/>
        <v>0</v>
      </c>
    </row>
    <row r="124" spans="1:104" ht="15" hidden="1" customHeight="1" outlineLevel="1" x14ac:dyDescent="0.3">
      <c r="A124" s="304"/>
      <c r="B124" s="338"/>
      <c r="C124" s="305"/>
      <c r="D124" s="306"/>
      <c r="E124" s="307" t="str">
        <f>_xlfn.IFNA(INDEX(Table_Def[[Asset category]:[Unit]],MATCH(Insert_Assets!B124,Table_Def[Asset category],0),2),"")</f>
        <v/>
      </c>
      <c r="F124" s="339"/>
      <c r="G124" s="340" t="s">
        <v>211</v>
      </c>
      <c r="H124" s="309">
        <f t="shared" si="244"/>
        <v>0</v>
      </c>
      <c r="I124" s="341"/>
      <c r="J124" s="342"/>
      <c r="K124" s="311">
        <f t="shared" ref="K124:K129" si="389">SUMIF($J$22:$J$384,J124,$H$22:$H$384)</f>
        <v>0</v>
      </c>
      <c r="L124" s="312">
        <f t="shared" si="295"/>
        <v>1</v>
      </c>
      <c r="M124" s="313">
        <f t="shared" si="245"/>
        <v>0</v>
      </c>
      <c r="N124" s="316">
        <f>_xlfn.IFNA(IF(INDEX(Table_Def[],MATCH(B124,Table_Def[Asset category],0),3)=0,20,INDEX(Table_Def[],MATCH(B124,Table_Def[Asset category],0),3)),0)</f>
        <v>0</v>
      </c>
      <c r="P124" s="178"/>
      <c r="Q124" s="178"/>
      <c r="R124" s="178"/>
      <c r="S124" s="178"/>
      <c r="T124" s="302"/>
      <c r="U124" s="302"/>
      <c r="V124" s="302"/>
      <c r="W124" s="302"/>
      <c r="X124" s="302"/>
      <c r="Y124" s="302"/>
      <c r="Z124" s="302"/>
      <c r="AA124" s="302"/>
      <c r="AB124" s="302"/>
      <c r="AC124" s="302"/>
      <c r="AD124" s="302"/>
      <c r="AE124" s="302"/>
      <c r="AF124" s="302"/>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c r="BC124" s="302"/>
      <c r="BD124" s="302"/>
      <c r="BE124" s="302"/>
      <c r="BF124" s="302"/>
      <c r="BG124" s="302"/>
      <c r="BH124" s="302"/>
      <c r="BI124" s="302"/>
      <c r="BJ124" s="302"/>
      <c r="BK124" s="302"/>
      <c r="BL124" s="302"/>
      <c r="BM124" s="302"/>
      <c r="BN124" s="302"/>
      <c r="BO124" s="302"/>
      <c r="BP124" s="302"/>
      <c r="BQ124" s="302"/>
      <c r="BR124" s="302"/>
      <c r="BS124" s="302"/>
      <c r="BT124" s="302"/>
      <c r="BU124" s="302"/>
      <c r="BV124" s="302"/>
      <c r="BW124" s="302"/>
      <c r="BX124" s="302"/>
      <c r="BY124" s="302"/>
      <c r="BZ124" s="302"/>
      <c r="CA124" s="302"/>
      <c r="CB124" s="189"/>
      <c r="CC124" s="303"/>
      <c r="CD124" s="303"/>
      <c r="CE124" s="53" t="s">
        <v>3</v>
      </c>
      <c r="CG124" s="315">
        <f t="shared" ref="CG124:CK124" si="390">IF($I121=CG$6,$H121*$L121,IF(CG122=$N121,$H121,
IF(CF124&gt;0,+CF124-CF125,0)))</f>
        <v>0</v>
      </c>
      <c r="CH124" s="315">
        <f t="shared" ca="1" si="390"/>
        <v>0</v>
      </c>
      <c r="CI124" s="315">
        <f t="shared" ca="1" si="390"/>
        <v>0</v>
      </c>
      <c r="CJ124" s="315">
        <f t="shared" ca="1" si="390"/>
        <v>0</v>
      </c>
      <c r="CK124" s="315">
        <f t="shared" ca="1" si="390"/>
        <v>0</v>
      </c>
      <c r="CL124" s="315">
        <f ca="1">IF($I121=CL$6,$H121*$L121,IF(CL122=$N121,$H121,
IF(CK124&gt;0,+CK124-CK125,0)))</f>
        <v>0</v>
      </c>
      <c r="CM124" s="315">
        <f t="shared" ref="CM124:CZ124" ca="1" si="391">IF($I121=CM$6,$H121*$L121,IF(CM122=$N121,$H121,
IF(CL124&gt;0,+CL124-CL125,0)))</f>
        <v>0</v>
      </c>
      <c r="CN124" s="315">
        <f t="shared" ca="1" si="391"/>
        <v>0</v>
      </c>
      <c r="CO124" s="315">
        <f t="shared" ca="1" si="391"/>
        <v>0</v>
      </c>
      <c r="CP124" s="315">
        <f t="shared" ca="1" si="391"/>
        <v>0</v>
      </c>
      <c r="CQ124" s="315">
        <f t="shared" ca="1" si="391"/>
        <v>0</v>
      </c>
      <c r="CR124" s="315">
        <f t="shared" ca="1" si="391"/>
        <v>0</v>
      </c>
      <c r="CS124" s="315">
        <f t="shared" ca="1" si="391"/>
        <v>0</v>
      </c>
      <c r="CT124" s="315">
        <f t="shared" ca="1" si="391"/>
        <v>0</v>
      </c>
      <c r="CU124" s="315">
        <f t="shared" ca="1" si="391"/>
        <v>0</v>
      </c>
      <c r="CV124" s="315">
        <f t="shared" ca="1" si="391"/>
        <v>0</v>
      </c>
      <c r="CW124" s="315">
        <f t="shared" ca="1" si="391"/>
        <v>0</v>
      </c>
      <c r="CX124" s="315">
        <f t="shared" ca="1" si="391"/>
        <v>0</v>
      </c>
      <c r="CY124" s="315">
        <f t="shared" ca="1" si="391"/>
        <v>0</v>
      </c>
      <c r="CZ124" s="315">
        <f t="shared" ca="1" si="391"/>
        <v>0</v>
      </c>
    </row>
    <row r="125" spans="1:104" ht="15" hidden="1" customHeight="1" outlineLevel="1" x14ac:dyDescent="0.3">
      <c r="A125" s="304"/>
      <c r="B125" s="338"/>
      <c r="C125" s="305"/>
      <c r="D125" s="306"/>
      <c r="E125" s="307" t="str">
        <f>_xlfn.IFNA(INDEX(Table_Def[[Asset category]:[Unit]],MATCH(Insert_Assets!B125,Table_Def[Asset category],0),2),"")</f>
        <v/>
      </c>
      <c r="F125" s="339"/>
      <c r="G125" s="340" t="s">
        <v>211</v>
      </c>
      <c r="H125" s="309">
        <f t="shared" si="244"/>
        <v>0</v>
      </c>
      <c r="I125" s="341"/>
      <c r="J125" s="342"/>
      <c r="K125" s="311">
        <f t="shared" si="389"/>
        <v>0</v>
      </c>
      <c r="L125" s="312">
        <f t="shared" si="295"/>
        <v>1</v>
      </c>
      <c r="M125" s="313">
        <f t="shared" si="245"/>
        <v>0</v>
      </c>
      <c r="N125" s="316">
        <f>_xlfn.IFNA(IF(INDEX(Table_Def[],MATCH(B125,Table_Def[Asset category],0),3)=0,20,INDEX(Table_Def[],MATCH(B125,Table_Def[Asset category],0),3)),0)</f>
        <v>0</v>
      </c>
      <c r="P125" s="178"/>
      <c r="Q125" s="178"/>
      <c r="R125" s="178"/>
      <c r="S125" s="178"/>
      <c r="T125" s="302"/>
      <c r="U125" s="302"/>
      <c r="V125" s="302"/>
      <c r="W125" s="302"/>
      <c r="X125" s="302"/>
      <c r="Y125" s="302"/>
      <c r="Z125" s="302"/>
      <c r="AA125" s="302"/>
      <c r="AB125" s="302"/>
      <c r="AC125" s="302"/>
      <c r="AD125" s="302"/>
      <c r="AE125" s="302"/>
      <c r="AF125" s="302"/>
      <c r="AG125" s="302"/>
      <c r="AH125" s="302"/>
      <c r="AI125" s="302"/>
      <c r="AJ125" s="302"/>
      <c r="AK125" s="302"/>
      <c r="AL125" s="302"/>
      <c r="AM125" s="302"/>
      <c r="AN125" s="302"/>
      <c r="AO125" s="302"/>
      <c r="AP125" s="302"/>
      <c r="AQ125" s="302"/>
      <c r="AR125" s="302"/>
      <c r="AS125" s="302"/>
      <c r="AT125" s="302"/>
      <c r="AU125" s="302"/>
      <c r="AV125" s="302"/>
      <c r="AW125" s="302"/>
      <c r="AX125" s="302"/>
      <c r="AY125" s="302"/>
      <c r="AZ125" s="302"/>
      <c r="BA125" s="302"/>
      <c r="BB125" s="302"/>
      <c r="BC125" s="302"/>
      <c r="BD125" s="302"/>
      <c r="BE125" s="302"/>
      <c r="BF125" s="302"/>
      <c r="BG125" s="302"/>
      <c r="BH125" s="302"/>
      <c r="BI125" s="302"/>
      <c r="BJ125" s="302"/>
      <c r="BK125" s="302"/>
      <c r="BL125" s="302"/>
      <c r="BM125" s="302"/>
      <c r="BN125" s="302"/>
      <c r="BO125" s="302"/>
      <c r="BP125" s="302"/>
      <c r="BQ125" s="302"/>
      <c r="BR125" s="302"/>
      <c r="BS125" s="302"/>
      <c r="BT125" s="302"/>
      <c r="BU125" s="302"/>
      <c r="BV125" s="302"/>
      <c r="BW125" s="302"/>
      <c r="BX125" s="302"/>
      <c r="BY125" s="302"/>
      <c r="BZ125" s="302"/>
      <c r="CA125" s="302"/>
      <c r="CB125" s="189"/>
      <c r="CC125" s="303"/>
      <c r="CD125" s="303"/>
      <c r="CE125" s="53" t="s">
        <v>38</v>
      </c>
      <c r="CF125" s="315"/>
      <c r="CG125" s="315">
        <f>IF(CG126&lt;1,0,CG127-CG126)</f>
        <v>0</v>
      </c>
      <c r="CH125" s="315">
        <f t="shared" ref="CH125:CZ125" ca="1" si="392">IF(CH126&lt;1,0,CH127-CH126)</f>
        <v>0</v>
      </c>
      <c r="CI125" s="315">
        <f t="shared" ca="1" si="392"/>
        <v>0</v>
      </c>
      <c r="CJ125" s="315">
        <f t="shared" ca="1" si="392"/>
        <v>0</v>
      </c>
      <c r="CK125" s="315">
        <f t="shared" ca="1" si="392"/>
        <v>0</v>
      </c>
      <c r="CL125" s="315">
        <f t="shared" ca="1" si="392"/>
        <v>0</v>
      </c>
      <c r="CM125" s="315">
        <f t="shared" ca="1" si="392"/>
        <v>0</v>
      </c>
      <c r="CN125" s="315">
        <f t="shared" ca="1" si="392"/>
        <v>0</v>
      </c>
      <c r="CO125" s="315">
        <f t="shared" ca="1" si="392"/>
        <v>0</v>
      </c>
      <c r="CP125" s="315">
        <f t="shared" ca="1" si="392"/>
        <v>0</v>
      </c>
      <c r="CQ125" s="315">
        <f t="shared" ca="1" si="392"/>
        <v>0</v>
      </c>
      <c r="CR125" s="315">
        <f t="shared" ca="1" si="392"/>
        <v>0</v>
      </c>
      <c r="CS125" s="315">
        <f t="shared" ca="1" si="392"/>
        <v>0</v>
      </c>
      <c r="CT125" s="315">
        <f t="shared" ca="1" si="392"/>
        <v>0</v>
      </c>
      <c r="CU125" s="315">
        <f t="shared" ca="1" si="392"/>
        <v>0</v>
      </c>
      <c r="CV125" s="315">
        <f t="shared" ca="1" si="392"/>
        <v>0</v>
      </c>
      <c r="CW125" s="315">
        <f t="shared" ca="1" si="392"/>
        <v>0</v>
      </c>
      <c r="CX125" s="315">
        <f t="shared" ca="1" si="392"/>
        <v>0</v>
      </c>
      <c r="CY125" s="315">
        <f t="shared" ca="1" si="392"/>
        <v>0</v>
      </c>
      <c r="CZ125" s="315">
        <f t="shared" ca="1" si="392"/>
        <v>0</v>
      </c>
    </row>
    <row r="126" spans="1:104" ht="15" hidden="1" customHeight="1" outlineLevel="1" x14ac:dyDescent="0.3">
      <c r="A126" s="304"/>
      <c r="B126" s="338"/>
      <c r="C126" s="305"/>
      <c r="D126" s="306"/>
      <c r="E126" s="307" t="str">
        <f>_xlfn.IFNA(INDEX(Table_Def[[Asset category]:[Unit]],MATCH(Insert_Assets!B126,Table_Def[Asset category],0),2),"")</f>
        <v/>
      </c>
      <c r="F126" s="339"/>
      <c r="G126" s="340" t="s">
        <v>211</v>
      </c>
      <c r="H126" s="309">
        <f t="shared" si="244"/>
        <v>0</v>
      </c>
      <c r="I126" s="341"/>
      <c r="J126" s="342"/>
      <c r="K126" s="311">
        <f t="shared" si="389"/>
        <v>0</v>
      </c>
      <c r="L126" s="312">
        <f t="shared" si="295"/>
        <v>1</v>
      </c>
      <c r="M126" s="313">
        <f t="shared" si="245"/>
        <v>0</v>
      </c>
      <c r="N126" s="316">
        <f>_xlfn.IFNA(IF(INDEX(Table_Def[],MATCH(B126,Table_Def[Asset category],0),3)=0,20,INDEX(Table_Def[],MATCH(B126,Table_Def[Asset category],0),3)),0)</f>
        <v>0</v>
      </c>
      <c r="P126" s="178"/>
      <c r="Q126" s="178"/>
      <c r="R126" s="178"/>
      <c r="S126" s="178"/>
      <c r="T126" s="302"/>
      <c r="U126" s="302"/>
      <c r="V126" s="302"/>
      <c r="W126" s="302"/>
      <c r="X126" s="302"/>
      <c r="Y126" s="302"/>
      <c r="Z126" s="302"/>
      <c r="AA126" s="302"/>
      <c r="AB126" s="302"/>
      <c r="AC126" s="302"/>
      <c r="AD126" s="302"/>
      <c r="AE126" s="302"/>
      <c r="AF126" s="302"/>
      <c r="AG126" s="302"/>
      <c r="AH126" s="302"/>
      <c r="AI126" s="302"/>
      <c r="AJ126" s="302"/>
      <c r="AK126" s="302"/>
      <c r="AL126" s="302"/>
      <c r="AM126" s="302"/>
      <c r="AN126" s="302"/>
      <c r="AO126" s="302"/>
      <c r="AP126" s="302"/>
      <c r="AQ126" s="302"/>
      <c r="AR126" s="302"/>
      <c r="AS126" s="302"/>
      <c r="AT126" s="302"/>
      <c r="AU126" s="302"/>
      <c r="AV126" s="302"/>
      <c r="AW126" s="302"/>
      <c r="AX126" s="302"/>
      <c r="AY126" s="302"/>
      <c r="AZ126" s="302"/>
      <c r="BA126" s="302"/>
      <c r="BB126" s="302"/>
      <c r="BC126" s="302"/>
      <c r="BD126" s="302"/>
      <c r="BE126" s="302"/>
      <c r="BF126" s="302"/>
      <c r="BG126" s="302"/>
      <c r="BH126" s="302"/>
      <c r="BI126" s="302"/>
      <c r="BJ126" s="302"/>
      <c r="BK126" s="302"/>
      <c r="BL126" s="302"/>
      <c r="BM126" s="302"/>
      <c r="BN126" s="302"/>
      <c r="BO126" s="302"/>
      <c r="BP126" s="302"/>
      <c r="BQ126" s="302"/>
      <c r="BR126" s="302"/>
      <c r="BS126" s="302"/>
      <c r="BT126" s="302"/>
      <c r="BU126" s="302"/>
      <c r="BV126" s="302"/>
      <c r="BW126" s="302"/>
      <c r="BX126" s="302"/>
      <c r="BY126" s="302"/>
      <c r="BZ126" s="302"/>
      <c r="CA126" s="302"/>
      <c r="CB126" s="189"/>
      <c r="CC126" s="303"/>
      <c r="CD126" s="303"/>
      <c r="CE126" s="53" t="s">
        <v>47</v>
      </c>
      <c r="CG126" s="315">
        <f>CG124*Insert_Finance!$C$17</f>
        <v>0</v>
      </c>
      <c r="CH126" s="315">
        <f ca="1">CH124*Insert_Finance!$C$17</f>
        <v>0</v>
      </c>
      <c r="CI126" s="315">
        <f ca="1">CI124*Insert_Finance!$C$17</f>
        <v>0</v>
      </c>
      <c r="CJ126" s="315">
        <f ca="1">CJ124*Insert_Finance!$C$17</f>
        <v>0</v>
      </c>
      <c r="CK126" s="315">
        <f ca="1">CK124*Insert_Finance!$C$17</f>
        <v>0</v>
      </c>
      <c r="CL126" s="315">
        <f ca="1">CL124*Insert_Finance!$C$17</f>
        <v>0</v>
      </c>
      <c r="CM126" s="315">
        <f ca="1">CM124*Insert_Finance!$C$17</f>
        <v>0</v>
      </c>
      <c r="CN126" s="315">
        <f ca="1">CN124*Insert_Finance!$C$17</f>
        <v>0</v>
      </c>
      <c r="CO126" s="315">
        <f ca="1">CO124*Insert_Finance!$C$17</f>
        <v>0</v>
      </c>
      <c r="CP126" s="315">
        <f ca="1">CP124*Insert_Finance!$C$17</f>
        <v>0</v>
      </c>
      <c r="CQ126" s="315">
        <f ca="1">CQ124*Insert_Finance!$C$17</f>
        <v>0</v>
      </c>
      <c r="CR126" s="315">
        <f ca="1">CR124*Insert_Finance!$C$17</f>
        <v>0</v>
      </c>
      <c r="CS126" s="315">
        <f ca="1">CS124*Insert_Finance!$C$17</f>
        <v>0</v>
      </c>
      <c r="CT126" s="315">
        <f ca="1">CT124*Insert_Finance!$C$17</f>
        <v>0</v>
      </c>
      <c r="CU126" s="315">
        <f ca="1">CU124*Insert_Finance!$C$17</f>
        <v>0</v>
      </c>
      <c r="CV126" s="315">
        <f ca="1">CV124*Insert_Finance!$C$17</f>
        <v>0</v>
      </c>
      <c r="CW126" s="315">
        <f ca="1">CW124*Insert_Finance!$C$17</f>
        <v>0</v>
      </c>
      <c r="CX126" s="315">
        <f ca="1">CX124*Insert_Finance!$C$17</f>
        <v>0</v>
      </c>
      <c r="CY126" s="315">
        <f ca="1">CY124*Insert_Finance!$C$17</f>
        <v>0</v>
      </c>
      <c r="CZ126" s="315">
        <f ca="1">CZ124*Insert_Finance!$C$17</f>
        <v>0</v>
      </c>
    </row>
    <row r="127" spans="1:104" ht="15" hidden="1" customHeight="1" outlineLevel="1" x14ac:dyDescent="0.3">
      <c r="A127" s="304"/>
      <c r="B127" s="338"/>
      <c r="C127" s="305"/>
      <c r="D127" s="306"/>
      <c r="E127" s="307" t="str">
        <f>_xlfn.IFNA(INDEX(Table_Def[[Asset category]:[Unit]],MATCH(Insert_Assets!B127,Table_Def[Asset category],0),2),"")</f>
        <v/>
      </c>
      <c r="F127" s="339"/>
      <c r="G127" s="340" t="s">
        <v>211</v>
      </c>
      <c r="H127" s="309">
        <f t="shared" si="244"/>
        <v>0</v>
      </c>
      <c r="I127" s="341"/>
      <c r="J127" s="342"/>
      <c r="K127" s="311">
        <f t="shared" si="389"/>
        <v>0</v>
      </c>
      <c r="L127" s="312">
        <f t="shared" si="295"/>
        <v>1</v>
      </c>
      <c r="M127" s="313">
        <f t="shared" si="245"/>
        <v>0</v>
      </c>
      <c r="N127" s="316">
        <f>_xlfn.IFNA(IF(INDEX(Table_Def[],MATCH(B127,Table_Def[Asset category],0),3)=0,20,INDEX(Table_Def[],MATCH(B127,Table_Def[Asset category],0),3)),0)</f>
        <v>0</v>
      </c>
      <c r="P127" s="178"/>
      <c r="Q127" s="178"/>
      <c r="R127" s="178"/>
      <c r="S127" s="178"/>
      <c r="T127" s="302"/>
      <c r="U127" s="302"/>
      <c r="V127" s="302"/>
      <c r="W127" s="302"/>
      <c r="X127" s="302"/>
      <c r="Y127" s="302"/>
      <c r="Z127" s="302"/>
      <c r="AA127" s="302"/>
      <c r="AB127" s="302"/>
      <c r="AC127" s="302"/>
      <c r="AD127" s="302"/>
      <c r="AE127" s="302"/>
      <c r="AF127" s="302"/>
      <c r="AG127" s="302"/>
      <c r="AH127" s="302"/>
      <c r="AI127" s="302"/>
      <c r="AJ127" s="302"/>
      <c r="AK127" s="302"/>
      <c r="AL127" s="302"/>
      <c r="AM127" s="302"/>
      <c r="AN127" s="302"/>
      <c r="AO127" s="302"/>
      <c r="AP127" s="302"/>
      <c r="AQ127" s="302"/>
      <c r="AR127" s="302"/>
      <c r="AS127" s="302"/>
      <c r="AT127" s="302"/>
      <c r="AU127" s="302"/>
      <c r="AV127" s="302"/>
      <c r="AW127" s="302"/>
      <c r="AX127" s="302"/>
      <c r="AY127" s="302"/>
      <c r="AZ127" s="302"/>
      <c r="BA127" s="302"/>
      <c r="BB127" s="302"/>
      <c r="BC127" s="302"/>
      <c r="BD127" s="302"/>
      <c r="BE127" s="302"/>
      <c r="BF127" s="302"/>
      <c r="BG127" s="302"/>
      <c r="BH127" s="302"/>
      <c r="BI127" s="302"/>
      <c r="BJ127" s="302"/>
      <c r="BK127" s="302"/>
      <c r="BL127" s="302"/>
      <c r="BM127" s="302"/>
      <c r="BN127" s="302"/>
      <c r="BO127" s="302"/>
      <c r="BP127" s="302"/>
      <c r="BQ127" s="302"/>
      <c r="BR127" s="302"/>
      <c r="BS127" s="302"/>
      <c r="BT127" s="302"/>
      <c r="BU127" s="302"/>
      <c r="BV127" s="302"/>
      <c r="BW127" s="302"/>
      <c r="BX127" s="302"/>
      <c r="BY127" s="302"/>
      <c r="BZ127" s="302"/>
      <c r="CA127" s="302"/>
      <c r="CB127" s="189"/>
      <c r="CC127" s="303"/>
      <c r="CD127" s="303"/>
      <c r="CE127" s="53" t="s">
        <v>48</v>
      </c>
      <c r="CF127" s="315"/>
      <c r="CG127" s="315">
        <f ca="1">IF(CG124=0,0,
IF(CG124&lt;1,0,
IF($N121-CG122&lt;&gt;$N121,-PMT(Insert_Finance!$C$17,$N121,OFFSET(CG124,,(CG122-$N121),1,1),0,0),
IF(CG122=0,0,CF127))))</f>
        <v>0</v>
      </c>
      <c r="CH127" s="315">
        <f ca="1">IF(CH124=0,0,
IF(CH124&lt;1,0,
IF($N121-CH122&lt;&gt;$N121,-PMT(Insert_Finance!$C$17,$N121,OFFSET(CH124,,(CH122-$N121),1,1),0,0),
IF(CH122=0,0,CG127))))</f>
        <v>0</v>
      </c>
      <c r="CI127" s="315">
        <f ca="1">IF(CI124=0,0,
IF(CI124&lt;1,0,
IF($N121-CI122&lt;&gt;$N121,-PMT(Insert_Finance!$C$17,$N121,OFFSET(CI124,,(CI122-$N121),1,1),0,0),
IF(CI122=0,0,CH127))))</f>
        <v>0</v>
      </c>
      <c r="CJ127" s="315">
        <f ca="1">IF(CJ124=0,0,
IF(CJ124&lt;1,0,
IF($N121-CJ122&lt;&gt;$N121,-PMT(Insert_Finance!$C$17,$N121,OFFSET(CJ124,,(CJ122-$N121),1,1),0,0),
IF(CJ122=0,0,CI127))))</f>
        <v>0</v>
      </c>
      <c r="CK127" s="315">
        <f ca="1">IF(CK124=0,0,
IF(CK124&lt;1,0,
IF($N121-CK122&lt;&gt;$N121,-PMT(Insert_Finance!$C$17,$N121,OFFSET(CK124,,(CK122-$N121),1,1),0,0),
IF(CK122=0,0,CJ127))))</f>
        <v>0</v>
      </c>
      <c r="CL127" s="315">
        <f ca="1">IF(CL124=0,0,
IF(CL124&lt;1,0,
IF($N121-CL122&lt;&gt;$N121,-PMT(Insert_Finance!$C$17,$N121,OFFSET(CL124,,(CL122-$N121),1,1),0,0),
IF(CL122=0,0,CK127))))</f>
        <v>0</v>
      </c>
      <c r="CM127" s="315">
        <f ca="1">IF(CM124=0,0,
IF(CM124&lt;1,0,
IF($N121-CM122&lt;&gt;$N121,-PMT(Insert_Finance!$C$17,$N121,OFFSET(CM124,,(CM122-$N121),1,1),0,0),
IF(CM122=0,0,CL127))))</f>
        <v>0</v>
      </c>
      <c r="CN127" s="315">
        <f ca="1">IF(CN124=0,0,
IF(CN124&lt;1,0,
IF($N121-CN122&lt;&gt;$N121,-PMT(Insert_Finance!$C$17,$N121,OFFSET(CN124,,(CN122-$N121),1,1),0,0),
IF(CN122=0,0,CM127))))</f>
        <v>0</v>
      </c>
      <c r="CO127" s="315">
        <f ca="1">IF(CO124=0,0,
IF(CO124&lt;1,0,
IF($N121-CO122&lt;&gt;$N121,-PMT(Insert_Finance!$C$17,$N121,OFFSET(CO124,,(CO122-$N121),1,1),0,0),
IF(CO122=0,0,CN127))))</f>
        <v>0</v>
      </c>
      <c r="CP127" s="315">
        <f ca="1">IF(CP124=0,0,
IF(CP124&lt;1,0,
IF($N121-CP122&lt;&gt;$N121,-PMT(Insert_Finance!$C$17,$N121,OFFSET(CP124,,(CP122-$N121),1,1),0,0),
IF(CP122=0,0,CO127))))</f>
        <v>0</v>
      </c>
      <c r="CQ127" s="315">
        <f ca="1">IF(CQ124=0,0,
IF(CQ124&lt;1,0,
IF($N121-CQ122&lt;&gt;$N121,-PMT(Insert_Finance!$C$17,$N121,OFFSET(CQ124,,(CQ122-$N121),1,1),0,0),
IF(CQ122=0,0,CP127))))</f>
        <v>0</v>
      </c>
      <c r="CR127" s="315">
        <f ca="1">IF(CR124=0,0,
IF(CR124&lt;1,0,
IF($N121-CR122&lt;&gt;$N121,-PMT(Insert_Finance!$C$17,$N121,OFFSET(CR124,,(CR122-$N121),1,1),0,0),
IF(CR122=0,0,CQ127))))</f>
        <v>0</v>
      </c>
      <c r="CS127" s="315">
        <f ca="1">IF(CS124=0,0,
IF(CS124&lt;1,0,
IF($N121-CS122&lt;&gt;$N121,-PMT(Insert_Finance!$C$17,$N121,OFFSET(CS124,,(CS122-$N121),1,1),0,0),
IF(CS122=0,0,CR127))))</f>
        <v>0</v>
      </c>
      <c r="CT127" s="315">
        <f ca="1">IF(CT124=0,0,
IF(CT124&lt;1,0,
IF($N121-CT122&lt;&gt;$N121,-PMT(Insert_Finance!$C$17,$N121,OFFSET(CT124,,(CT122-$N121),1,1),0,0),
IF(CT122=0,0,CS127))))</f>
        <v>0</v>
      </c>
      <c r="CU127" s="315">
        <f ca="1">IF(CU124=0,0,
IF(CU124&lt;1,0,
IF($N121-CU122&lt;&gt;$N121,-PMT(Insert_Finance!$C$17,$N121,OFFSET(CU124,,(CU122-$N121),1,1),0,0),
IF(CU122=0,0,CT127))))</f>
        <v>0</v>
      </c>
      <c r="CV127" s="315">
        <f ca="1">IF(CV124=0,0,
IF(CV124&lt;1,0,
IF($N121-CV122&lt;&gt;$N121,-PMT(Insert_Finance!$C$17,$N121,OFFSET(CV124,,(CV122-$N121),1,1),0,0),
IF(CV122=0,0,CU127))))</f>
        <v>0</v>
      </c>
      <c r="CW127" s="315">
        <f ca="1">IF(CW124=0,0,
IF(CW124&lt;1,0,
IF($N121-CW122&lt;&gt;$N121,-PMT(Insert_Finance!$C$17,$N121,OFFSET(CW124,,(CW122-$N121),1,1),0,0),
IF(CW122=0,0,CV127))))</f>
        <v>0</v>
      </c>
      <c r="CX127" s="315">
        <f ca="1">IF(CX124=0,0,
IF(CX124&lt;1,0,
IF($N121-CX122&lt;&gt;$N121,-PMT(Insert_Finance!$C$17,$N121,OFFSET(CX124,,(CX122-$N121),1,1),0,0),
IF(CX122=0,0,CW127))))</f>
        <v>0</v>
      </c>
      <c r="CY127" s="315">
        <f ca="1">IF(CY124=0,0,
IF(CY124&lt;1,0,
IF($N121-CY122&lt;&gt;$N121,-PMT(Insert_Finance!$C$17,$N121,OFFSET(CY124,,(CY122-$N121),1,1),0,0),
IF(CY122=0,0,CX127))))</f>
        <v>0</v>
      </c>
      <c r="CZ127" s="315">
        <f ca="1">IF(CZ124=0,0,
IF(CZ124&lt;1,0,
IF($N121-CZ122&lt;&gt;$N121,-PMT(Insert_Finance!$C$17,$N121,OFFSET(CZ124,,(CZ122-$N121),1,1),0,0),
IF(CZ122=0,0,CY127))))</f>
        <v>0</v>
      </c>
    </row>
    <row r="128" spans="1:104" ht="30" customHeight="1" collapsed="1" x14ac:dyDescent="0.3">
      <c r="A128" s="304"/>
      <c r="B128" s="674"/>
      <c r="C128" s="657"/>
      <c r="D128" s="658"/>
      <c r="E128" s="307" t="str">
        <f>_xlfn.IFNA(INDEX(Table_Def[[Asset category]:[Unit]],MATCH(Insert_Assets!B128,Table_Def[Asset category],0),2),"")</f>
        <v/>
      </c>
      <c r="F128" s="682"/>
      <c r="G128" s="340" t="s">
        <v>211</v>
      </c>
      <c r="H128" s="309">
        <f t="shared" si="244"/>
        <v>0</v>
      </c>
      <c r="I128" s="687"/>
      <c r="J128" s="688"/>
      <c r="K128" s="311">
        <f t="shared" si="389"/>
        <v>0</v>
      </c>
      <c r="L128" s="312">
        <f t="shared" si="295"/>
        <v>1</v>
      </c>
      <c r="M128" s="313">
        <f t="shared" si="245"/>
        <v>0</v>
      </c>
      <c r="N128" s="316">
        <f>_xlfn.IFNA(IF(INDEX(Table_Def[],MATCH(B128,Table_Def[Asset category],0),3)=0,20,INDEX(Table_Def[],MATCH(B128,Table_Def[Asset category],0),3)),0)</f>
        <v>0</v>
      </c>
      <c r="P128" s="178"/>
      <c r="Q128" s="178"/>
      <c r="R128" s="178"/>
      <c r="S128" s="178"/>
      <c r="T128" s="302">
        <f t="shared" si="252"/>
        <v>0</v>
      </c>
      <c r="U128" s="302">
        <f>SUMIF($CG$6:$CZ$6,T$17,$CG131:$CZ131)</f>
        <v>0</v>
      </c>
      <c r="V128" s="302">
        <f>SUMIF($CG$6:$CZ$6,T$17,$CG133:$CZ133)</f>
        <v>0</v>
      </c>
      <c r="W128" s="302">
        <f t="shared" si="253"/>
        <v>0</v>
      </c>
      <c r="X128" s="302">
        <f>SUMIF($CG$6:$CZ$6,W$17,$CG131:$CZ131)</f>
        <v>0</v>
      </c>
      <c r="Y128" s="302">
        <f>SUMIF($CG$6:$CZ$6,W$17,$CG133:$CZ133)</f>
        <v>0</v>
      </c>
      <c r="Z128" s="302">
        <f t="shared" si="254"/>
        <v>0</v>
      </c>
      <c r="AA128" s="302">
        <f>SUMIF($CG$6:$CZ$6,Z$17,$CG131:$CZ131)</f>
        <v>0</v>
      </c>
      <c r="AB128" s="302">
        <f>SUMIF($CG$6:$CZ$6,Z$17,$CG133:$CZ133)</f>
        <v>0</v>
      </c>
      <c r="AC128" s="302">
        <f t="shared" si="255"/>
        <v>0</v>
      </c>
      <c r="AD128" s="302">
        <f>SUMIF($CG$6:$CZ$6,AC$17,$CG131:$CZ131)</f>
        <v>0</v>
      </c>
      <c r="AE128" s="302">
        <f>SUMIF($CG$6:$CZ$6,AC$17,$CG133:$CZ133)</f>
        <v>0</v>
      </c>
      <c r="AF128" s="302">
        <f t="shared" si="256"/>
        <v>0</v>
      </c>
      <c r="AG128" s="302">
        <f>SUMIF($CG$6:$CZ$6,AF$17,$CG131:$CZ131)</f>
        <v>0</v>
      </c>
      <c r="AH128" s="302">
        <f>SUMIF($CG$6:$CZ$6,AF$17,$CG133:$CZ133)</f>
        <v>0</v>
      </c>
      <c r="AI128" s="302">
        <f t="shared" si="257"/>
        <v>0</v>
      </c>
      <c r="AJ128" s="302">
        <f>SUMIF($CG$6:$CZ$6,AI$17,$CG131:$CZ131)</f>
        <v>0</v>
      </c>
      <c r="AK128" s="302">
        <f>SUMIF($CG$6:$CZ$6,AI$17,$CG133:$CZ133)</f>
        <v>0</v>
      </c>
      <c r="AL128" s="302">
        <f t="shared" si="258"/>
        <v>0</v>
      </c>
      <c r="AM128" s="302">
        <f>SUMIF($CG$6:$CZ$6,AL$17,$CG131:$CZ131)</f>
        <v>0</v>
      </c>
      <c r="AN128" s="302">
        <f>SUMIF($CG$6:$CZ$6,AL$17,$CG133:$CZ133)</f>
        <v>0</v>
      </c>
      <c r="AO128" s="302">
        <f t="shared" si="259"/>
        <v>0</v>
      </c>
      <c r="AP128" s="302">
        <f>SUMIF($CG$6:$CZ$6,AO$17,$CG131:$CZ131)</f>
        <v>0</v>
      </c>
      <c r="AQ128" s="302">
        <f>SUMIF($CG$6:$CZ$6,AO$17,$CG133:$CZ133)</f>
        <v>0</v>
      </c>
      <c r="AR128" s="302">
        <f t="shared" si="260"/>
        <v>0</v>
      </c>
      <c r="AS128" s="302">
        <f>SUMIF($CG$6:$CZ$6,AR$17,$CG131:$CZ131)</f>
        <v>0</v>
      </c>
      <c r="AT128" s="302">
        <f>SUMIF($CG$6:$CZ$6,AR$17,$CG133:$CZ133)</f>
        <v>0</v>
      </c>
      <c r="AU128" s="302">
        <f t="shared" si="261"/>
        <v>0</v>
      </c>
      <c r="AV128" s="302">
        <f>SUMIF($CG$6:$CZ$6,AU$17,$CG131:$CZ131)</f>
        <v>0</v>
      </c>
      <c r="AW128" s="302">
        <f>SUMIF($CG$6:$CZ$6,AU$17,$CG133:$CZ133)</f>
        <v>0</v>
      </c>
      <c r="AX128" s="302">
        <f t="shared" si="262"/>
        <v>0</v>
      </c>
      <c r="AY128" s="302">
        <f>SUMIF($CG$6:$CZ$6,AX$17,$CG131:$CZ131)</f>
        <v>0</v>
      </c>
      <c r="AZ128" s="302">
        <f>SUMIF($CG$6:$CZ$6,AX$17,$CG133:$CZ133)</f>
        <v>0</v>
      </c>
      <c r="BA128" s="302">
        <f t="shared" si="263"/>
        <v>0</v>
      </c>
      <c r="BB128" s="302">
        <f>SUMIF($CG$6:$CZ$6,BA$17,$CG131:$CZ131)</f>
        <v>0</v>
      </c>
      <c r="BC128" s="302">
        <f>SUMIF($CG$6:$CZ$6,BA$17,$CG133:$CZ133)</f>
        <v>0</v>
      </c>
      <c r="BD128" s="302">
        <f t="shared" si="264"/>
        <v>0</v>
      </c>
      <c r="BE128" s="302">
        <f>SUMIF($CG$6:$CZ$6,BD$17,$CG131:$CZ131)</f>
        <v>0</v>
      </c>
      <c r="BF128" s="302">
        <f>SUMIF($CG$6:$CZ$6,BD$17,$CG133:$CZ133)</f>
        <v>0</v>
      </c>
      <c r="BG128" s="302">
        <f t="shared" si="265"/>
        <v>0</v>
      </c>
      <c r="BH128" s="302">
        <f>SUMIF($CG$6:$CZ$6,BG$17,$CG131:$CZ131)</f>
        <v>0</v>
      </c>
      <c r="BI128" s="302">
        <f>SUMIF($CG$6:$CZ$6,BG$17,$CG133:$CZ133)</f>
        <v>0</v>
      </c>
      <c r="BJ128" s="302">
        <f t="shared" si="266"/>
        <v>0</v>
      </c>
      <c r="BK128" s="302">
        <f>SUMIF($CG$6:$CZ$6,BJ$17,$CG131:$CZ131)</f>
        <v>0</v>
      </c>
      <c r="BL128" s="302">
        <f>SUMIF($CG$6:$CZ$6,BJ$17,$CG133:$CZ133)</f>
        <v>0</v>
      </c>
      <c r="BM128" s="302">
        <f t="shared" si="267"/>
        <v>0</v>
      </c>
      <c r="BN128" s="302">
        <f>SUMIF($CG$6:$CZ$6,BM$17,$CG131:$CZ131)</f>
        <v>0</v>
      </c>
      <c r="BO128" s="302">
        <f>SUMIF($CG$6:$CZ$6,BM$17,$CG133:$CZ133)</f>
        <v>0</v>
      </c>
      <c r="BP128" s="302">
        <f t="shared" si="268"/>
        <v>0</v>
      </c>
      <c r="BQ128" s="302">
        <f>SUMIF($CG$6:$CZ$6,BP$17,$CG131:$CZ131)</f>
        <v>0</v>
      </c>
      <c r="BR128" s="302">
        <f>SUMIF($CG$6:$CZ$6,BP$17,$CG133:$CZ133)</f>
        <v>0</v>
      </c>
      <c r="BS128" s="302">
        <f t="shared" si="269"/>
        <v>0</v>
      </c>
      <c r="BT128" s="302">
        <f>SUMIF($CG$6:$CZ$6,BS$17,$CG131:$CZ131)</f>
        <v>0</v>
      </c>
      <c r="BU128" s="302">
        <f>SUMIF($CG$6:$CZ$6,BS$17,$CG133:$CZ133)</f>
        <v>0</v>
      </c>
      <c r="BV128" s="302">
        <f t="shared" si="270"/>
        <v>0</v>
      </c>
      <c r="BW128" s="302">
        <f>SUMIF($CG$6:$CZ$6,BV$17,$CG131:$CZ131)</f>
        <v>0</v>
      </c>
      <c r="BX128" s="302">
        <f>SUMIF($CG$6:$CZ$6,BV$17,$CG133:$CZ133)</f>
        <v>0</v>
      </c>
      <c r="BY128" s="302">
        <f t="shared" si="271"/>
        <v>0</v>
      </c>
      <c r="BZ128" s="302">
        <f>SUMIF($CG$6:$CZ$6,BY$17,$CG131:$CZ131)</f>
        <v>0</v>
      </c>
      <c r="CA128" s="302">
        <f>SUMIF($CG$6:$CZ$6,BY$17,$CG133:$CZ133)</f>
        <v>0</v>
      </c>
      <c r="CB128" s="189"/>
      <c r="CC128" s="303"/>
      <c r="CD128" s="303"/>
      <c r="CF128" s="293"/>
      <c r="CG128" s="315"/>
    </row>
    <row r="129" spans="1:104" ht="15" hidden="1" customHeight="1" outlineLevel="1" x14ac:dyDescent="0.3">
      <c r="A129" s="304"/>
      <c r="B129" s="338"/>
      <c r="C129" s="305"/>
      <c r="D129" s="306"/>
      <c r="E129" s="307" t="str">
        <f>_xlfn.IFNA(INDEX(Table_Def[[Asset category]:[Unit]],MATCH(Insert_Assets!B129,Table_Def[Asset category],0),2),"")</f>
        <v/>
      </c>
      <c r="F129" s="339"/>
      <c r="G129" s="340" t="s">
        <v>211</v>
      </c>
      <c r="H129" s="309">
        <f t="shared" si="244"/>
        <v>0</v>
      </c>
      <c r="I129" s="341"/>
      <c r="J129" s="342"/>
      <c r="K129" s="311">
        <f t="shared" si="389"/>
        <v>0</v>
      </c>
      <c r="L129" s="312">
        <f t="shared" ref="L129:L160" si="393">_xlfn.IFNA(IF(J129=0,1,IF(1-(INDEX($B$10:$C$12,MATCH(J129,$B$10:$B$12,0),2)/K129)&lt;0,0,1-(INDEX($B$10:$C$12,MATCH(J129,$B$10:$B$12,0),2)/K129))),1)</f>
        <v>1</v>
      </c>
      <c r="M129" s="313">
        <f t="shared" si="245"/>
        <v>0</v>
      </c>
      <c r="N129" s="316">
        <f>_xlfn.IFNA(IF(INDEX(Table_Def[],MATCH(B129,Table_Def[Asset category],0),3)=0,20,INDEX(Table_Def[],MATCH(B129,Table_Def[Asset category],0),3)),0)</f>
        <v>0</v>
      </c>
      <c r="P129" s="178"/>
      <c r="Q129" s="178"/>
      <c r="R129" s="178"/>
      <c r="S129" s="178"/>
      <c r="T129" s="302"/>
      <c r="U129" s="302"/>
      <c r="V129" s="302"/>
      <c r="W129" s="302"/>
      <c r="X129" s="302"/>
      <c r="Y129" s="302"/>
      <c r="Z129" s="302"/>
      <c r="AA129" s="302"/>
      <c r="AB129" s="302"/>
      <c r="AC129" s="302"/>
      <c r="AD129" s="302"/>
      <c r="AE129" s="302"/>
      <c r="AF129" s="302"/>
      <c r="AG129" s="302"/>
      <c r="AH129" s="302"/>
      <c r="AI129" s="302"/>
      <c r="AJ129" s="302"/>
      <c r="AK129" s="302"/>
      <c r="AL129" s="302"/>
      <c r="AM129" s="302"/>
      <c r="AN129" s="302"/>
      <c r="AO129" s="302"/>
      <c r="AP129" s="302"/>
      <c r="AQ129" s="302"/>
      <c r="AR129" s="302"/>
      <c r="AS129" s="302"/>
      <c r="AT129" s="302"/>
      <c r="AU129" s="302"/>
      <c r="AV129" s="302"/>
      <c r="AW129" s="302"/>
      <c r="AX129" s="302"/>
      <c r="AY129" s="302"/>
      <c r="AZ129" s="302"/>
      <c r="BA129" s="302"/>
      <c r="BB129" s="302"/>
      <c r="BC129" s="302"/>
      <c r="BD129" s="302"/>
      <c r="BE129" s="302"/>
      <c r="BF129" s="302"/>
      <c r="BG129" s="302"/>
      <c r="BH129" s="302"/>
      <c r="BI129" s="302"/>
      <c r="BJ129" s="302"/>
      <c r="BK129" s="302"/>
      <c r="BL129" s="302"/>
      <c r="BM129" s="302"/>
      <c r="BN129" s="302"/>
      <c r="BO129" s="302"/>
      <c r="BP129" s="302"/>
      <c r="BQ129" s="302"/>
      <c r="BR129" s="302"/>
      <c r="BS129" s="302"/>
      <c r="BT129" s="302"/>
      <c r="BU129" s="302"/>
      <c r="BV129" s="302"/>
      <c r="BW129" s="302"/>
      <c r="BX129" s="302"/>
      <c r="BY129" s="302"/>
      <c r="BZ129" s="302"/>
      <c r="CA129" s="302"/>
      <c r="CB129" s="189"/>
      <c r="CC129" s="303"/>
      <c r="CD129" s="303"/>
      <c r="CE129" s="53" t="s">
        <v>49</v>
      </c>
      <c r="CF129" s="293"/>
      <c r="CG129" s="314">
        <f>IF($I128=CG$6,$N128,
IF(CF128&gt;0,CF128-1,0))</f>
        <v>0</v>
      </c>
      <c r="CH129" s="314">
        <f ca="1">IF(OR($I128=CH$6,CG130=$N128),$N128,
IF(CG129&gt;0,CG129-1,0))</f>
        <v>0</v>
      </c>
      <c r="CI129" s="314">
        <f t="shared" ref="CI129" ca="1" si="394">IF(OR($I128=CI$6,CH130=$N128),$N128,
IF(CH129&gt;0,CH129-1,0))</f>
        <v>0</v>
      </c>
      <c r="CJ129" s="314">
        <f t="shared" ref="CJ129" ca="1" si="395">IF(OR($I128=CJ$6,CI130=$N128),$N128,
IF(CI129&gt;0,CI129-1,0))</f>
        <v>0</v>
      </c>
      <c r="CK129" s="314">
        <f t="shared" ref="CK129" ca="1" si="396">IF(OR($I128=CK$6,CJ130=$N128),$N128,
IF(CJ129&gt;0,CJ129-1,0))</f>
        <v>0</v>
      </c>
      <c r="CL129" s="314">
        <f t="shared" ref="CL129" ca="1" si="397">IF(OR($I128=CL$6,CK130=$N128),$N128,
IF(CK129&gt;0,CK129-1,0))</f>
        <v>0</v>
      </c>
      <c r="CM129" s="314">
        <f t="shared" ref="CM129" ca="1" si="398">IF(OR($I128=CM$6,CL130=$N128),$N128,
IF(CL129&gt;0,CL129-1,0))</f>
        <v>0</v>
      </c>
      <c r="CN129" s="314">
        <f t="shared" ref="CN129" ca="1" si="399">IF(OR($I128=CN$6,CM130=$N128),$N128,
IF(CM129&gt;0,CM129-1,0))</f>
        <v>0</v>
      </c>
      <c r="CO129" s="314">
        <f t="shared" ref="CO129" ca="1" si="400">IF(OR($I128=CO$6,CN130=$N128),$N128,
IF(CN129&gt;0,CN129-1,0))</f>
        <v>0</v>
      </c>
      <c r="CP129" s="314">
        <f t="shared" ref="CP129" ca="1" si="401">IF(OR($I128=CP$6,CO130=$N128),$N128,
IF(CO129&gt;0,CO129-1,0))</f>
        <v>0</v>
      </c>
      <c r="CQ129" s="314">
        <f t="shared" ref="CQ129" ca="1" si="402">IF(OR($I128=CQ$6,CP130=$N128),$N128,
IF(CP129&gt;0,CP129-1,0))</f>
        <v>0</v>
      </c>
      <c r="CR129" s="314">
        <f t="shared" ref="CR129" ca="1" si="403">IF(OR($I128=CR$6,CQ130=$N128),$N128,
IF(CQ129&gt;0,CQ129-1,0))</f>
        <v>0</v>
      </c>
      <c r="CS129" s="314">
        <f t="shared" ref="CS129" ca="1" si="404">IF(OR($I128=CS$6,CR130=$N128),$N128,
IF(CR129&gt;0,CR129-1,0))</f>
        <v>0</v>
      </c>
      <c r="CT129" s="314">
        <f t="shared" ref="CT129" ca="1" si="405">IF(OR($I128=CT$6,CS130=$N128),$N128,
IF(CS129&gt;0,CS129-1,0))</f>
        <v>0</v>
      </c>
      <c r="CU129" s="314">
        <f t="shared" ref="CU129" ca="1" si="406">IF(OR($I128=CU$6,CT130=$N128),$N128,
IF(CT129&gt;0,CT129-1,0))</f>
        <v>0</v>
      </c>
      <c r="CV129" s="314">
        <f t="shared" ref="CV129" ca="1" si="407">IF(OR($I128=CV$6,CU130=$N128),$N128,
IF(CU129&gt;0,CU129-1,0))</f>
        <v>0</v>
      </c>
      <c r="CW129" s="314">
        <f t="shared" ref="CW129" ca="1" si="408">IF(OR($I128=CW$6,CV130=$N128),$N128,
IF(CV129&gt;0,CV129-1,0))</f>
        <v>0</v>
      </c>
      <c r="CX129" s="314">
        <f t="shared" ref="CX129" ca="1" si="409">IF(OR($I128=CX$6,CW130=$N128),$N128,
IF(CW129&gt;0,CW129-1,0))</f>
        <v>0</v>
      </c>
      <c r="CY129" s="314">
        <f t="shared" ref="CY129" ca="1" si="410">IF(OR($I128=CY$6,CX130=$N128),$N128,
IF(CX129&gt;0,CX129-1,0))</f>
        <v>0</v>
      </c>
      <c r="CZ129" s="314">
        <f t="shared" ref="CZ129" ca="1" si="411">IF(OR($I128=CZ$6,CY130=$N128),$N128,
IF(CY129&gt;0,CY129-1,0))</f>
        <v>0</v>
      </c>
    </row>
    <row r="130" spans="1:104" ht="15" hidden="1" customHeight="1" outlineLevel="1" x14ac:dyDescent="0.3">
      <c r="A130" s="304"/>
      <c r="B130" s="338"/>
      <c r="C130" s="305"/>
      <c r="D130" s="306"/>
      <c r="E130" s="307" t="str">
        <f>_xlfn.IFNA(INDEX(Table_Def[[Asset category]:[Unit]],MATCH(Insert_Assets!B130,Table_Def[Asset category],0),2),"")</f>
        <v/>
      </c>
      <c r="F130" s="339"/>
      <c r="G130" s="340" t="s">
        <v>211</v>
      </c>
      <c r="H130" s="309">
        <f t="shared" si="244"/>
        <v>0</v>
      </c>
      <c r="I130" s="341"/>
      <c r="J130" s="342"/>
      <c r="K130" s="311"/>
      <c r="L130" s="312">
        <f t="shared" si="393"/>
        <v>1</v>
      </c>
      <c r="M130" s="313">
        <f t="shared" si="245"/>
        <v>0</v>
      </c>
      <c r="N130" s="316">
        <f>_xlfn.IFNA(IF(INDEX(Table_Def[],MATCH(B130,Table_Def[Asset category],0),3)=0,20,INDEX(Table_Def[],MATCH(B130,Table_Def[Asset category],0),3)),0)</f>
        <v>0</v>
      </c>
      <c r="P130" s="178"/>
      <c r="Q130" s="178"/>
      <c r="R130" s="178"/>
      <c r="S130" s="178"/>
      <c r="T130" s="302"/>
      <c r="U130" s="302"/>
      <c r="V130" s="302"/>
      <c r="W130" s="302"/>
      <c r="X130" s="302"/>
      <c r="Y130" s="302"/>
      <c r="Z130" s="302"/>
      <c r="AA130" s="302"/>
      <c r="AB130" s="302"/>
      <c r="AC130" s="302"/>
      <c r="AD130" s="302"/>
      <c r="AE130" s="302"/>
      <c r="AF130" s="302"/>
      <c r="AG130" s="302"/>
      <c r="AH130" s="302"/>
      <c r="AI130" s="302"/>
      <c r="AJ130" s="302"/>
      <c r="AK130" s="302"/>
      <c r="AL130" s="302"/>
      <c r="AM130" s="302"/>
      <c r="AN130" s="302"/>
      <c r="AO130" s="302"/>
      <c r="AP130" s="302"/>
      <c r="AQ130" s="302"/>
      <c r="AR130" s="302"/>
      <c r="AS130" s="302"/>
      <c r="AT130" s="302"/>
      <c r="AU130" s="302"/>
      <c r="AV130" s="302"/>
      <c r="AW130" s="302"/>
      <c r="AX130" s="302"/>
      <c r="AY130" s="302"/>
      <c r="AZ130" s="302"/>
      <c r="BA130" s="302"/>
      <c r="BB130" s="302"/>
      <c r="BC130" s="302"/>
      <c r="BD130" s="302"/>
      <c r="BE130" s="302"/>
      <c r="BF130" s="302"/>
      <c r="BG130" s="302"/>
      <c r="BH130" s="302"/>
      <c r="BI130" s="302"/>
      <c r="BJ130" s="302"/>
      <c r="BK130" s="302"/>
      <c r="BL130" s="302"/>
      <c r="BM130" s="302"/>
      <c r="BN130" s="302"/>
      <c r="BO130" s="302"/>
      <c r="BP130" s="302"/>
      <c r="BQ130" s="302"/>
      <c r="BR130" s="302"/>
      <c r="BS130" s="302"/>
      <c r="BT130" s="302"/>
      <c r="BU130" s="302"/>
      <c r="BV130" s="302"/>
      <c r="BW130" s="302"/>
      <c r="BX130" s="302"/>
      <c r="BY130" s="302"/>
      <c r="BZ130" s="302"/>
      <c r="CA130" s="302"/>
      <c r="CB130" s="189"/>
      <c r="CC130" s="303"/>
      <c r="CD130" s="303"/>
      <c r="CE130" s="53" t="s">
        <v>116</v>
      </c>
      <c r="CF130" s="293"/>
      <c r="CG130" s="314">
        <f t="shared" ref="CG130" ca="1" si="412">IF(AND(CG129=$N128,CG129&gt;0),1,IF(CG129=0,0,OFFSET(CG129,,(CG129-$N128),1,1)-CG129+1))</f>
        <v>0</v>
      </c>
      <c r="CH130" s="314">
        <f ca="1">IF(AND(CH129=$N128,CH129&gt;0),1,IF(CH129=0,0,OFFSET(CH129,,(CH129-$N128),1,1)-CH129+1))</f>
        <v>0</v>
      </c>
      <c r="CI130" s="314">
        <f t="shared" ref="CI130:CZ130" ca="1" si="413">IF(AND(CI129=$N128,CI129&gt;0),1,IF(CI129=0,0,OFFSET(CI129,,(CI129-$N128),1,1)-CI129+1))</f>
        <v>0</v>
      </c>
      <c r="CJ130" s="314">
        <f t="shared" ca="1" si="413"/>
        <v>0</v>
      </c>
      <c r="CK130" s="314">
        <f t="shared" ca="1" si="413"/>
        <v>0</v>
      </c>
      <c r="CL130" s="314">
        <f t="shared" ca="1" si="413"/>
        <v>0</v>
      </c>
      <c r="CM130" s="314">
        <f t="shared" ca="1" si="413"/>
        <v>0</v>
      </c>
      <c r="CN130" s="314">
        <f t="shared" ca="1" si="413"/>
        <v>0</v>
      </c>
      <c r="CO130" s="314">
        <f t="shared" ca="1" si="413"/>
        <v>0</v>
      </c>
      <c r="CP130" s="314">
        <f t="shared" ca="1" si="413"/>
        <v>0</v>
      </c>
      <c r="CQ130" s="314">
        <f t="shared" ca="1" si="413"/>
        <v>0</v>
      </c>
      <c r="CR130" s="314">
        <f t="shared" ca="1" si="413"/>
        <v>0</v>
      </c>
      <c r="CS130" s="314">
        <f t="shared" ca="1" si="413"/>
        <v>0</v>
      </c>
      <c r="CT130" s="314">
        <f t="shared" ca="1" si="413"/>
        <v>0</v>
      </c>
      <c r="CU130" s="314">
        <f t="shared" ca="1" si="413"/>
        <v>0</v>
      </c>
      <c r="CV130" s="314">
        <f t="shared" ca="1" si="413"/>
        <v>0</v>
      </c>
      <c r="CW130" s="314">
        <f t="shared" ca="1" si="413"/>
        <v>0</v>
      </c>
      <c r="CX130" s="314">
        <f t="shared" ca="1" si="413"/>
        <v>0</v>
      </c>
      <c r="CY130" s="314">
        <f t="shared" ca="1" si="413"/>
        <v>0</v>
      </c>
      <c r="CZ130" s="314">
        <f t="shared" ca="1" si="413"/>
        <v>0</v>
      </c>
    </row>
    <row r="131" spans="1:104" ht="15" hidden="1" customHeight="1" outlineLevel="1" x14ac:dyDescent="0.3">
      <c r="A131" s="304"/>
      <c r="B131" s="338"/>
      <c r="C131" s="305"/>
      <c r="D131" s="306"/>
      <c r="E131" s="307" t="str">
        <f>_xlfn.IFNA(INDEX(Table_Def[[Asset category]:[Unit]],MATCH(Insert_Assets!B131,Table_Def[Asset category],0),2),"")</f>
        <v/>
      </c>
      <c r="F131" s="339"/>
      <c r="G131" s="340" t="s">
        <v>211</v>
      </c>
      <c r="H131" s="309">
        <f t="shared" si="244"/>
        <v>0</v>
      </c>
      <c r="I131" s="341"/>
      <c r="J131" s="342"/>
      <c r="K131" s="311">
        <f t="shared" ref="K131:K136" si="414">SUMIF($J$22:$J$384,J131,$H$22:$H$384)</f>
        <v>0</v>
      </c>
      <c r="L131" s="312">
        <f t="shared" si="393"/>
        <v>1</v>
      </c>
      <c r="M131" s="313">
        <f t="shared" si="245"/>
        <v>0</v>
      </c>
      <c r="N131" s="316">
        <f>_xlfn.IFNA(IF(INDEX(Table_Def[],MATCH(B131,Table_Def[Asset category],0),3)=0,20,INDEX(Table_Def[],MATCH(B131,Table_Def[Asset category],0),3)),0)</f>
        <v>0</v>
      </c>
      <c r="P131" s="178"/>
      <c r="Q131" s="178"/>
      <c r="R131" s="178"/>
      <c r="S131" s="178"/>
      <c r="T131" s="302"/>
      <c r="U131" s="302"/>
      <c r="V131" s="302"/>
      <c r="W131" s="302"/>
      <c r="X131" s="302"/>
      <c r="Y131" s="302"/>
      <c r="Z131" s="302"/>
      <c r="AA131" s="302"/>
      <c r="AB131" s="302"/>
      <c r="AC131" s="302"/>
      <c r="AD131" s="302"/>
      <c r="AE131" s="302"/>
      <c r="AF131" s="302"/>
      <c r="AG131" s="302"/>
      <c r="AH131" s="302"/>
      <c r="AI131" s="302"/>
      <c r="AJ131" s="302"/>
      <c r="AK131" s="302"/>
      <c r="AL131" s="302"/>
      <c r="AM131" s="302"/>
      <c r="AN131" s="302"/>
      <c r="AO131" s="302"/>
      <c r="AP131" s="302"/>
      <c r="AQ131" s="302"/>
      <c r="AR131" s="302"/>
      <c r="AS131" s="302"/>
      <c r="AT131" s="302"/>
      <c r="AU131" s="302"/>
      <c r="AV131" s="302"/>
      <c r="AW131" s="302"/>
      <c r="AX131" s="302"/>
      <c r="AY131" s="302"/>
      <c r="AZ131" s="302"/>
      <c r="BA131" s="302"/>
      <c r="BB131" s="302"/>
      <c r="BC131" s="302"/>
      <c r="BD131" s="302"/>
      <c r="BE131" s="302"/>
      <c r="BF131" s="302"/>
      <c r="BG131" s="302"/>
      <c r="BH131" s="302"/>
      <c r="BI131" s="302"/>
      <c r="BJ131" s="302"/>
      <c r="BK131" s="302"/>
      <c r="BL131" s="302"/>
      <c r="BM131" s="302"/>
      <c r="BN131" s="302"/>
      <c r="BO131" s="302"/>
      <c r="BP131" s="302"/>
      <c r="BQ131" s="302"/>
      <c r="BR131" s="302"/>
      <c r="BS131" s="302"/>
      <c r="BT131" s="302"/>
      <c r="BU131" s="302"/>
      <c r="BV131" s="302"/>
      <c r="BW131" s="302"/>
      <c r="BX131" s="302"/>
      <c r="BY131" s="302"/>
      <c r="BZ131" s="302"/>
      <c r="CA131" s="302"/>
      <c r="CB131" s="189"/>
      <c r="CC131" s="303"/>
      <c r="CD131" s="303"/>
      <c r="CE131" s="53" t="s">
        <v>3</v>
      </c>
      <c r="CG131" s="315">
        <f t="shared" ref="CG131:CK131" si="415">IF($I128=CG$6,$H128*$L128,IF(CG129=$N128,$H128,
IF(CF131&gt;0,+CF131-CF132,0)))</f>
        <v>0</v>
      </c>
      <c r="CH131" s="315">
        <f t="shared" ca="1" si="415"/>
        <v>0</v>
      </c>
      <c r="CI131" s="315">
        <f t="shared" ca="1" si="415"/>
        <v>0</v>
      </c>
      <c r="CJ131" s="315">
        <f t="shared" ca="1" si="415"/>
        <v>0</v>
      </c>
      <c r="CK131" s="315">
        <f t="shared" ca="1" si="415"/>
        <v>0</v>
      </c>
      <c r="CL131" s="315">
        <f ca="1">IF($I128=CL$6,$H128*$L128,IF(CL129=$N128,$H128,
IF(CK131&gt;0,+CK131-CK132,0)))</f>
        <v>0</v>
      </c>
      <c r="CM131" s="315">
        <f t="shared" ref="CM131:CZ131" ca="1" si="416">IF($I128=CM$6,$H128*$L128,IF(CM129=$N128,$H128,
IF(CL131&gt;0,+CL131-CL132,0)))</f>
        <v>0</v>
      </c>
      <c r="CN131" s="315">
        <f t="shared" ca="1" si="416"/>
        <v>0</v>
      </c>
      <c r="CO131" s="315">
        <f t="shared" ca="1" si="416"/>
        <v>0</v>
      </c>
      <c r="CP131" s="315">
        <f t="shared" ca="1" si="416"/>
        <v>0</v>
      </c>
      <c r="CQ131" s="315">
        <f t="shared" ca="1" si="416"/>
        <v>0</v>
      </c>
      <c r="CR131" s="315">
        <f t="shared" ca="1" si="416"/>
        <v>0</v>
      </c>
      <c r="CS131" s="315">
        <f t="shared" ca="1" si="416"/>
        <v>0</v>
      </c>
      <c r="CT131" s="315">
        <f t="shared" ca="1" si="416"/>
        <v>0</v>
      </c>
      <c r="CU131" s="315">
        <f t="shared" ca="1" si="416"/>
        <v>0</v>
      </c>
      <c r="CV131" s="315">
        <f t="shared" ca="1" si="416"/>
        <v>0</v>
      </c>
      <c r="CW131" s="315">
        <f t="shared" ca="1" si="416"/>
        <v>0</v>
      </c>
      <c r="CX131" s="315">
        <f t="shared" ca="1" si="416"/>
        <v>0</v>
      </c>
      <c r="CY131" s="315">
        <f t="shared" ca="1" si="416"/>
        <v>0</v>
      </c>
      <c r="CZ131" s="315">
        <f t="shared" ca="1" si="416"/>
        <v>0</v>
      </c>
    </row>
    <row r="132" spans="1:104" ht="15" hidden="1" customHeight="1" outlineLevel="1" x14ac:dyDescent="0.3">
      <c r="A132" s="304"/>
      <c r="B132" s="338"/>
      <c r="C132" s="305"/>
      <c r="D132" s="306"/>
      <c r="E132" s="307" t="str">
        <f>_xlfn.IFNA(INDEX(Table_Def[[Asset category]:[Unit]],MATCH(Insert_Assets!B132,Table_Def[Asset category],0),2),"")</f>
        <v/>
      </c>
      <c r="F132" s="339"/>
      <c r="G132" s="340" t="s">
        <v>211</v>
      </c>
      <c r="H132" s="309">
        <f t="shared" si="244"/>
        <v>0</v>
      </c>
      <c r="I132" s="341"/>
      <c r="J132" s="342"/>
      <c r="K132" s="311">
        <f t="shared" si="414"/>
        <v>0</v>
      </c>
      <c r="L132" s="312">
        <f t="shared" si="393"/>
        <v>1</v>
      </c>
      <c r="M132" s="313">
        <f t="shared" si="245"/>
        <v>0</v>
      </c>
      <c r="N132" s="316">
        <f>_xlfn.IFNA(IF(INDEX(Table_Def[],MATCH(B132,Table_Def[Asset category],0),3)=0,20,INDEX(Table_Def[],MATCH(B132,Table_Def[Asset category],0),3)),0)</f>
        <v>0</v>
      </c>
      <c r="P132" s="178"/>
      <c r="Q132" s="178"/>
      <c r="R132" s="178"/>
      <c r="S132" s="178"/>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c r="BF132" s="302"/>
      <c r="BG132" s="302"/>
      <c r="BH132" s="302"/>
      <c r="BI132" s="302"/>
      <c r="BJ132" s="302"/>
      <c r="BK132" s="302"/>
      <c r="BL132" s="302"/>
      <c r="BM132" s="302"/>
      <c r="BN132" s="302"/>
      <c r="BO132" s="302"/>
      <c r="BP132" s="302"/>
      <c r="BQ132" s="302"/>
      <c r="BR132" s="302"/>
      <c r="BS132" s="302"/>
      <c r="BT132" s="302"/>
      <c r="BU132" s="302"/>
      <c r="BV132" s="302"/>
      <c r="BW132" s="302"/>
      <c r="BX132" s="302"/>
      <c r="BY132" s="302"/>
      <c r="BZ132" s="302"/>
      <c r="CA132" s="302"/>
      <c r="CB132" s="189"/>
      <c r="CC132" s="303"/>
      <c r="CD132" s="303"/>
      <c r="CE132" s="53" t="s">
        <v>38</v>
      </c>
      <c r="CF132" s="315"/>
      <c r="CG132" s="315">
        <f>IF(CG133&lt;1,0,CG134-CG133)</f>
        <v>0</v>
      </c>
      <c r="CH132" s="315">
        <f t="shared" ref="CH132:CZ132" ca="1" si="417">IF(CH133&lt;1,0,CH134-CH133)</f>
        <v>0</v>
      </c>
      <c r="CI132" s="315">
        <f t="shared" ca="1" si="417"/>
        <v>0</v>
      </c>
      <c r="CJ132" s="315">
        <f t="shared" ca="1" si="417"/>
        <v>0</v>
      </c>
      <c r="CK132" s="315">
        <f t="shared" ca="1" si="417"/>
        <v>0</v>
      </c>
      <c r="CL132" s="315">
        <f t="shared" ca="1" si="417"/>
        <v>0</v>
      </c>
      <c r="CM132" s="315">
        <f t="shared" ca="1" si="417"/>
        <v>0</v>
      </c>
      <c r="CN132" s="315">
        <f t="shared" ca="1" si="417"/>
        <v>0</v>
      </c>
      <c r="CO132" s="315">
        <f t="shared" ca="1" si="417"/>
        <v>0</v>
      </c>
      <c r="CP132" s="315">
        <f t="shared" ca="1" si="417"/>
        <v>0</v>
      </c>
      <c r="CQ132" s="315">
        <f t="shared" ca="1" si="417"/>
        <v>0</v>
      </c>
      <c r="CR132" s="315">
        <f t="shared" ca="1" si="417"/>
        <v>0</v>
      </c>
      <c r="CS132" s="315">
        <f t="shared" ca="1" si="417"/>
        <v>0</v>
      </c>
      <c r="CT132" s="315">
        <f t="shared" ca="1" si="417"/>
        <v>0</v>
      </c>
      <c r="CU132" s="315">
        <f t="shared" ca="1" si="417"/>
        <v>0</v>
      </c>
      <c r="CV132" s="315">
        <f t="shared" ca="1" si="417"/>
        <v>0</v>
      </c>
      <c r="CW132" s="315">
        <f t="shared" ca="1" si="417"/>
        <v>0</v>
      </c>
      <c r="CX132" s="315">
        <f t="shared" ca="1" si="417"/>
        <v>0</v>
      </c>
      <c r="CY132" s="315">
        <f t="shared" ca="1" si="417"/>
        <v>0</v>
      </c>
      <c r="CZ132" s="315">
        <f t="shared" ca="1" si="417"/>
        <v>0</v>
      </c>
    </row>
    <row r="133" spans="1:104" ht="15" hidden="1" customHeight="1" outlineLevel="1" x14ac:dyDescent="0.3">
      <c r="A133" s="304"/>
      <c r="B133" s="338"/>
      <c r="C133" s="305"/>
      <c r="D133" s="306"/>
      <c r="E133" s="307" t="str">
        <f>_xlfn.IFNA(INDEX(Table_Def[[Asset category]:[Unit]],MATCH(Insert_Assets!B133,Table_Def[Asset category],0),2),"")</f>
        <v/>
      </c>
      <c r="F133" s="339"/>
      <c r="G133" s="340" t="s">
        <v>211</v>
      </c>
      <c r="H133" s="309">
        <f t="shared" si="244"/>
        <v>0</v>
      </c>
      <c r="I133" s="341"/>
      <c r="J133" s="342"/>
      <c r="K133" s="311">
        <f t="shared" si="414"/>
        <v>0</v>
      </c>
      <c r="L133" s="312">
        <f t="shared" si="393"/>
        <v>1</v>
      </c>
      <c r="M133" s="313">
        <f t="shared" si="245"/>
        <v>0</v>
      </c>
      <c r="N133" s="316">
        <f>_xlfn.IFNA(IF(INDEX(Table_Def[],MATCH(B133,Table_Def[Asset category],0),3)=0,20,INDEX(Table_Def[],MATCH(B133,Table_Def[Asset category],0),3)),0)</f>
        <v>0</v>
      </c>
      <c r="P133" s="178"/>
      <c r="Q133" s="178"/>
      <c r="R133" s="178"/>
      <c r="S133" s="178"/>
      <c r="T133" s="302"/>
      <c r="U133" s="302"/>
      <c r="V133" s="302"/>
      <c r="W133" s="302"/>
      <c r="X133" s="302"/>
      <c r="Y133" s="302"/>
      <c r="Z133" s="302"/>
      <c r="AA133" s="302"/>
      <c r="AB133" s="302"/>
      <c r="AC133" s="302"/>
      <c r="AD133" s="302"/>
      <c r="AE133" s="302"/>
      <c r="AF133" s="302"/>
      <c r="AG133" s="302"/>
      <c r="AH133" s="302"/>
      <c r="AI133" s="302"/>
      <c r="AJ133" s="302"/>
      <c r="AK133" s="302"/>
      <c r="AL133" s="302"/>
      <c r="AM133" s="302"/>
      <c r="AN133" s="302"/>
      <c r="AO133" s="302"/>
      <c r="AP133" s="302"/>
      <c r="AQ133" s="302"/>
      <c r="AR133" s="302"/>
      <c r="AS133" s="302"/>
      <c r="AT133" s="302"/>
      <c r="AU133" s="302"/>
      <c r="AV133" s="302"/>
      <c r="AW133" s="302"/>
      <c r="AX133" s="302"/>
      <c r="AY133" s="302"/>
      <c r="AZ133" s="302"/>
      <c r="BA133" s="302"/>
      <c r="BB133" s="302"/>
      <c r="BC133" s="302"/>
      <c r="BD133" s="302"/>
      <c r="BE133" s="302"/>
      <c r="BF133" s="302"/>
      <c r="BG133" s="302"/>
      <c r="BH133" s="302"/>
      <c r="BI133" s="302"/>
      <c r="BJ133" s="302"/>
      <c r="BK133" s="302"/>
      <c r="BL133" s="302"/>
      <c r="BM133" s="302"/>
      <c r="BN133" s="302"/>
      <c r="BO133" s="302"/>
      <c r="BP133" s="302"/>
      <c r="BQ133" s="302"/>
      <c r="BR133" s="302"/>
      <c r="BS133" s="302"/>
      <c r="BT133" s="302"/>
      <c r="BU133" s="302"/>
      <c r="BV133" s="302"/>
      <c r="BW133" s="302"/>
      <c r="BX133" s="302"/>
      <c r="BY133" s="302"/>
      <c r="BZ133" s="302"/>
      <c r="CA133" s="302"/>
      <c r="CB133" s="189"/>
      <c r="CC133" s="303"/>
      <c r="CD133" s="303"/>
      <c r="CE133" s="53" t="s">
        <v>47</v>
      </c>
      <c r="CG133" s="315">
        <f>CG131*Insert_Finance!$C$17</f>
        <v>0</v>
      </c>
      <c r="CH133" s="315">
        <f ca="1">CH131*Insert_Finance!$C$17</f>
        <v>0</v>
      </c>
      <c r="CI133" s="315">
        <f ca="1">CI131*Insert_Finance!$C$17</f>
        <v>0</v>
      </c>
      <c r="CJ133" s="315">
        <f ca="1">CJ131*Insert_Finance!$C$17</f>
        <v>0</v>
      </c>
      <c r="CK133" s="315">
        <f ca="1">CK131*Insert_Finance!$C$17</f>
        <v>0</v>
      </c>
      <c r="CL133" s="315">
        <f ca="1">CL131*Insert_Finance!$C$17</f>
        <v>0</v>
      </c>
      <c r="CM133" s="315">
        <f ca="1">CM131*Insert_Finance!$C$17</f>
        <v>0</v>
      </c>
      <c r="CN133" s="315">
        <f ca="1">CN131*Insert_Finance!$C$17</f>
        <v>0</v>
      </c>
      <c r="CO133" s="315">
        <f ca="1">CO131*Insert_Finance!$C$17</f>
        <v>0</v>
      </c>
      <c r="CP133" s="315">
        <f ca="1">CP131*Insert_Finance!$C$17</f>
        <v>0</v>
      </c>
      <c r="CQ133" s="315">
        <f ca="1">CQ131*Insert_Finance!$C$17</f>
        <v>0</v>
      </c>
      <c r="CR133" s="315">
        <f ca="1">CR131*Insert_Finance!$C$17</f>
        <v>0</v>
      </c>
      <c r="CS133" s="315">
        <f ca="1">CS131*Insert_Finance!$C$17</f>
        <v>0</v>
      </c>
      <c r="CT133" s="315">
        <f ca="1">CT131*Insert_Finance!$C$17</f>
        <v>0</v>
      </c>
      <c r="CU133" s="315">
        <f ca="1">CU131*Insert_Finance!$C$17</f>
        <v>0</v>
      </c>
      <c r="CV133" s="315">
        <f ca="1">CV131*Insert_Finance!$C$17</f>
        <v>0</v>
      </c>
      <c r="CW133" s="315">
        <f ca="1">CW131*Insert_Finance!$C$17</f>
        <v>0</v>
      </c>
      <c r="CX133" s="315">
        <f ca="1">CX131*Insert_Finance!$C$17</f>
        <v>0</v>
      </c>
      <c r="CY133" s="315">
        <f ca="1">CY131*Insert_Finance!$C$17</f>
        <v>0</v>
      </c>
      <c r="CZ133" s="315">
        <f ca="1">CZ131*Insert_Finance!$C$17</f>
        <v>0</v>
      </c>
    </row>
    <row r="134" spans="1:104" ht="15" hidden="1" customHeight="1" outlineLevel="1" x14ac:dyDescent="0.3">
      <c r="A134" s="304"/>
      <c r="B134" s="338"/>
      <c r="C134" s="305"/>
      <c r="D134" s="306"/>
      <c r="E134" s="307" t="str">
        <f>_xlfn.IFNA(INDEX(Table_Def[[Asset category]:[Unit]],MATCH(Insert_Assets!B134,Table_Def[Asset category],0),2),"")</f>
        <v/>
      </c>
      <c r="F134" s="339"/>
      <c r="G134" s="340" t="s">
        <v>211</v>
      </c>
      <c r="H134" s="309">
        <f t="shared" si="244"/>
        <v>0</v>
      </c>
      <c r="I134" s="341"/>
      <c r="J134" s="342"/>
      <c r="K134" s="311">
        <f t="shared" si="414"/>
        <v>0</v>
      </c>
      <c r="L134" s="312">
        <f t="shared" si="393"/>
        <v>1</v>
      </c>
      <c r="M134" s="313">
        <f t="shared" si="245"/>
        <v>0</v>
      </c>
      <c r="N134" s="316">
        <f>_xlfn.IFNA(IF(INDEX(Table_Def[],MATCH(B134,Table_Def[Asset category],0),3)=0,20,INDEX(Table_Def[],MATCH(B134,Table_Def[Asset category],0),3)),0)</f>
        <v>0</v>
      </c>
      <c r="P134" s="178"/>
      <c r="Q134" s="178"/>
      <c r="R134" s="178"/>
      <c r="S134" s="178"/>
      <c r="T134" s="302"/>
      <c r="U134" s="302"/>
      <c r="V134" s="302"/>
      <c r="W134" s="302"/>
      <c r="X134" s="302"/>
      <c r="Y134" s="302"/>
      <c r="Z134" s="302"/>
      <c r="AA134" s="302"/>
      <c r="AB134" s="302"/>
      <c r="AC134" s="302"/>
      <c r="AD134" s="302"/>
      <c r="AE134" s="302"/>
      <c r="AF134" s="302"/>
      <c r="AG134" s="302"/>
      <c r="AH134" s="302"/>
      <c r="AI134" s="302"/>
      <c r="AJ134" s="302"/>
      <c r="AK134" s="302"/>
      <c r="AL134" s="302"/>
      <c r="AM134" s="302"/>
      <c r="AN134" s="302"/>
      <c r="AO134" s="302"/>
      <c r="AP134" s="302"/>
      <c r="AQ134" s="302"/>
      <c r="AR134" s="302"/>
      <c r="AS134" s="302"/>
      <c r="AT134" s="302"/>
      <c r="AU134" s="302"/>
      <c r="AV134" s="302"/>
      <c r="AW134" s="302"/>
      <c r="AX134" s="302"/>
      <c r="AY134" s="302"/>
      <c r="AZ134" s="302"/>
      <c r="BA134" s="302"/>
      <c r="BB134" s="302"/>
      <c r="BC134" s="302"/>
      <c r="BD134" s="302"/>
      <c r="BE134" s="302"/>
      <c r="BF134" s="302"/>
      <c r="BG134" s="302"/>
      <c r="BH134" s="302"/>
      <c r="BI134" s="302"/>
      <c r="BJ134" s="302"/>
      <c r="BK134" s="302"/>
      <c r="BL134" s="302"/>
      <c r="BM134" s="302"/>
      <c r="BN134" s="302"/>
      <c r="BO134" s="302"/>
      <c r="BP134" s="302"/>
      <c r="BQ134" s="302"/>
      <c r="BR134" s="302"/>
      <c r="BS134" s="302"/>
      <c r="BT134" s="302"/>
      <c r="BU134" s="302"/>
      <c r="BV134" s="302"/>
      <c r="BW134" s="302"/>
      <c r="BX134" s="302"/>
      <c r="BY134" s="302"/>
      <c r="BZ134" s="302"/>
      <c r="CA134" s="302"/>
      <c r="CB134" s="189"/>
      <c r="CC134" s="303"/>
      <c r="CD134" s="303"/>
      <c r="CE134" s="53" t="s">
        <v>48</v>
      </c>
      <c r="CF134" s="315"/>
      <c r="CG134" s="315">
        <f ca="1">IF(CG131=0,0,
IF(CG131&lt;1,0,
IF($N128-CG129&lt;&gt;$N128,-PMT(Insert_Finance!$C$17,$N128,OFFSET(CG131,,(CG129-$N128),1,1),0,0),
IF(CG129=0,0,CF134))))</f>
        <v>0</v>
      </c>
      <c r="CH134" s="315">
        <f ca="1">IF(CH131=0,0,
IF(CH131&lt;1,0,
IF($N128-CH129&lt;&gt;$N128,-PMT(Insert_Finance!$C$17,$N128,OFFSET(CH131,,(CH129-$N128),1,1),0,0),
IF(CH129=0,0,CG134))))</f>
        <v>0</v>
      </c>
      <c r="CI134" s="315">
        <f ca="1">IF(CI131=0,0,
IF(CI131&lt;1,0,
IF($N128-CI129&lt;&gt;$N128,-PMT(Insert_Finance!$C$17,$N128,OFFSET(CI131,,(CI129-$N128),1,1),0,0),
IF(CI129=0,0,CH134))))</f>
        <v>0</v>
      </c>
      <c r="CJ134" s="315">
        <f ca="1">IF(CJ131=0,0,
IF(CJ131&lt;1,0,
IF($N128-CJ129&lt;&gt;$N128,-PMT(Insert_Finance!$C$17,$N128,OFFSET(CJ131,,(CJ129-$N128),1,1),0,0),
IF(CJ129=0,0,CI134))))</f>
        <v>0</v>
      </c>
      <c r="CK134" s="315">
        <f ca="1">IF(CK131=0,0,
IF(CK131&lt;1,0,
IF($N128-CK129&lt;&gt;$N128,-PMT(Insert_Finance!$C$17,$N128,OFFSET(CK131,,(CK129-$N128),1,1),0,0),
IF(CK129=0,0,CJ134))))</f>
        <v>0</v>
      </c>
      <c r="CL134" s="315">
        <f ca="1">IF(CL131=0,0,
IF(CL131&lt;1,0,
IF($N128-CL129&lt;&gt;$N128,-PMT(Insert_Finance!$C$17,$N128,OFFSET(CL131,,(CL129-$N128),1,1),0,0),
IF(CL129=0,0,CK134))))</f>
        <v>0</v>
      </c>
      <c r="CM134" s="315">
        <f ca="1">IF(CM131=0,0,
IF(CM131&lt;1,0,
IF($N128-CM129&lt;&gt;$N128,-PMT(Insert_Finance!$C$17,$N128,OFFSET(CM131,,(CM129-$N128),1,1),0,0),
IF(CM129=0,0,CL134))))</f>
        <v>0</v>
      </c>
      <c r="CN134" s="315">
        <f ca="1">IF(CN131=0,0,
IF(CN131&lt;1,0,
IF($N128-CN129&lt;&gt;$N128,-PMT(Insert_Finance!$C$17,$N128,OFFSET(CN131,,(CN129-$N128),1,1),0,0),
IF(CN129=0,0,CM134))))</f>
        <v>0</v>
      </c>
      <c r="CO134" s="315">
        <f ca="1">IF(CO131=0,0,
IF(CO131&lt;1,0,
IF($N128-CO129&lt;&gt;$N128,-PMT(Insert_Finance!$C$17,$N128,OFFSET(CO131,,(CO129-$N128),1,1),0,0),
IF(CO129=0,0,CN134))))</f>
        <v>0</v>
      </c>
      <c r="CP134" s="315">
        <f ca="1">IF(CP131=0,0,
IF(CP131&lt;1,0,
IF($N128-CP129&lt;&gt;$N128,-PMT(Insert_Finance!$C$17,$N128,OFFSET(CP131,,(CP129-$N128),1,1),0,0),
IF(CP129=0,0,CO134))))</f>
        <v>0</v>
      </c>
      <c r="CQ134" s="315">
        <f ca="1">IF(CQ131=0,0,
IF(CQ131&lt;1,0,
IF($N128-CQ129&lt;&gt;$N128,-PMT(Insert_Finance!$C$17,$N128,OFFSET(CQ131,,(CQ129-$N128),1,1),0,0),
IF(CQ129=0,0,CP134))))</f>
        <v>0</v>
      </c>
      <c r="CR134" s="315">
        <f ca="1">IF(CR131=0,0,
IF(CR131&lt;1,0,
IF($N128-CR129&lt;&gt;$N128,-PMT(Insert_Finance!$C$17,$N128,OFFSET(CR131,,(CR129-$N128),1,1),0,0),
IF(CR129=0,0,CQ134))))</f>
        <v>0</v>
      </c>
      <c r="CS134" s="315">
        <f ca="1">IF(CS131=0,0,
IF(CS131&lt;1,0,
IF($N128-CS129&lt;&gt;$N128,-PMT(Insert_Finance!$C$17,$N128,OFFSET(CS131,,(CS129-$N128),1,1),0,0),
IF(CS129=0,0,CR134))))</f>
        <v>0</v>
      </c>
      <c r="CT134" s="315">
        <f ca="1">IF(CT131=0,0,
IF(CT131&lt;1,0,
IF($N128-CT129&lt;&gt;$N128,-PMT(Insert_Finance!$C$17,$N128,OFFSET(CT131,,(CT129-$N128),1,1),0,0),
IF(CT129=0,0,CS134))))</f>
        <v>0</v>
      </c>
      <c r="CU134" s="315">
        <f ca="1">IF(CU131=0,0,
IF(CU131&lt;1,0,
IF($N128-CU129&lt;&gt;$N128,-PMT(Insert_Finance!$C$17,$N128,OFFSET(CU131,,(CU129-$N128),1,1),0,0),
IF(CU129=0,0,CT134))))</f>
        <v>0</v>
      </c>
      <c r="CV134" s="315">
        <f ca="1">IF(CV131=0,0,
IF(CV131&lt;1,0,
IF($N128-CV129&lt;&gt;$N128,-PMT(Insert_Finance!$C$17,$N128,OFFSET(CV131,,(CV129-$N128),1,1),0,0),
IF(CV129=0,0,CU134))))</f>
        <v>0</v>
      </c>
      <c r="CW134" s="315">
        <f ca="1">IF(CW131=0,0,
IF(CW131&lt;1,0,
IF($N128-CW129&lt;&gt;$N128,-PMT(Insert_Finance!$C$17,$N128,OFFSET(CW131,,(CW129-$N128),1,1),0,0),
IF(CW129=0,0,CV134))))</f>
        <v>0</v>
      </c>
      <c r="CX134" s="315">
        <f ca="1">IF(CX131=0,0,
IF(CX131&lt;1,0,
IF($N128-CX129&lt;&gt;$N128,-PMT(Insert_Finance!$C$17,$N128,OFFSET(CX131,,(CX129-$N128),1,1),0,0),
IF(CX129=0,0,CW134))))</f>
        <v>0</v>
      </c>
      <c r="CY134" s="315">
        <f ca="1">IF(CY131=0,0,
IF(CY131&lt;1,0,
IF($N128-CY129&lt;&gt;$N128,-PMT(Insert_Finance!$C$17,$N128,OFFSET(CY131,,(CY129-$N128),1,1),0,0),
IF(CY129=0,0,CX134))))</f>
        <v>0</v>
      </c>
      <c r="CZ134" s="315">
        <f ca="1">IF(CZ131=0,0,
IF(CZ131&lt;1,0,
IF($N128-CZ129&lt;&gt;$N128,-PMT(Insert_Finance!$C$17,$N128,OFFSET(CZ131,,(CZ129-$N128),1,1),0,0),
IF(CZ129=0,0,CY134))))</f>
        <v>0</v>
      </c>
    </row>
    <row r="135" spans="1:104" ht="30" customHeight="1" collapsed="1" x14ac:dyDescent="0.3">
      <c r="A135" s="304"/>
      <c r="B135" s="674"/>
      <c r="C135" s="657"/>
      <c r="D135" s="658"/>
      <c r="E135" s="307" t="str">
        <f>_xlfn.IFNA(INDEX(Table_Def[[Asset category]:[Unit]],MATCH(Insert_Assets!B135,Table_Def[Asset category],0),2),"")</f>
        <v/>
      </c>
      <c r="F135" s="682"/>
      <c r="G135" s="340" t="s">
        <v>211</v>
      </c>
      <c r="H135" s="309">
        <f t="shared" si="244"/>
        <v>0</v>
      </c>
      <c r="I135" s="687"/>
      <c r="J135" s="688"/>
      <c r="K135" s="311">
        <f t="shared" si="414"/>
        <v>0</v>
      </c>
      <c r="L135" s="312">
        <f t="shared" si="393"/>
        <v>1</v>
      </c>
      <c r="M135" s="313">
        <f t="shared" si="245"/>
        <v>0</v>
      </c>
      <c r="N135" s="316">
        <f>_xlfn.IFNA(IF(INDEX(Table_Def[],MATCH(B135,Table_Def[Asset category],0),3)=0,20,INDEX(Table_Def[],MATCH(B135,Table_Def[Asset category],0),3)),0)</f>
        <v>0</v>
      </c>
      <c r="P135" s="178"/>
      <c r="Q135" s="178"/>
      <c r="R135" s="178"/>
      <c r="S135" s="178"/>
      <c r="T135" s="302">
        <f t="shared" si="252"/>
        <v>0</v>
      </c>
      <c r="U135" s="302">
        <f>SUMIF($CG$6:$CZ$6,T$17,$CG138:$CZ138)</f>
        <v>0</v>
      </c>
      <c r="V135" s="302">
        <f>SUMIF($CG$6:$CZ$6,T$17,$CG140:$CZ140)</f>
        <v>0</v>
      </c>
      <c r="W135" s="302">
        <f t="shared" si="253"/>
        <v>0</v>
      </c>
      <c r="X135" s="302">
        <f>SUMIF($CG$6:$CZ$6,W$17,$CG138:$CZ138)</f>
        <v>0</v>
      </c>
      <c r="Y135" s="302">
        <f>SUMIF($CG$6:$CZ$6,W$17,$CG140:$CZ140)</f>
        <v>0</v>
      </c>
      <c r="Z135" s="302">
        <f t="shared" si="254"/>
        <v>0</v>
      </c>
      <c r="AA135" s="302">
        <f>SUMIF($CG$6:$CZ$6,Z$17,$CG138:$CZ138)</f>
        <v>0</v>
      </c>
      <c r="AB135" s="302">
        <f>SUMIF($CG$6:$CZ$6,Z$17,$CG140:$CZ140)</f>
        <v>0</v>
      </c>
      <c r="AC135" s="302">
        <f t="shared" si="255"/>
        <v>0</v>
      </c>
      <c r="AD135" s="302">
        <f>SUMIF($CG$6:$CZ$6,AC$17,$CG138:$CZ138)</f>
        <v>0</v>
      </c>
      <c r="AE135" s="302">
        <f>SUMIF($CG$6:$CZ$6,AC$17,$CG140:$CZ140)</f>
        <v>0</v>
      </c>
      <c r="AF135" s="302">
        <f t="shared" si="256"/>
        <v>0</v>
      </c>
      <c r="AG135" s="302">
        <f>SUMIF($CG$6:$CZ$6,AF$17,$CG138:$CZ138)</f>
        <v>0</v>
      </c>
      <c r="AH135" s="302">
        <f>SUMIF($CG$6:$CZ$6,AF$17,$CG140:$CZ140)</f>
        <v>0</v>
      </c>
      <c r="AI135" s="302">
        <f t="shared" si="257"/>
        <v>0</v>
      </c>
      <c r="AJ135" s="302">
        <f>SUMIF($CG$6:$CZ$6,AI$17,$CG138:$CZ138)</f>
        <v>0</v>
      </c>
      <c r="AK135" s="302">
        <f>SUMIF($CG$6:$CZ$6,AI$17,$CG140:$CZ140)</f>
        <v>0</v>
      </c>
      <c r="AL135" s="302">
        <f t="shared" si="258"/>
        <v>0</v>
      </c>
      <c r="AM135" s="302">
        <f>SUMIF($CG$6:$CZ$6,AL$17,$CG138:$CZ138)</f>
        <v>0</v>
      </c>
      <c r="AN135" s="302">
        <f>SUMIF($CG$6:$CZ$6,AL$17,$CG140:$CZ140)</f>
        <v>0</v>
      </c>
      <c r="AO135" s="302">
        <f t="shared" si="259"/>
        <v>0</v>
      </c>
      <c r="AP135" s="302">
        <f>SUMIF($CG$6:$CZ$6,AO$17,$CG138:$CZ138)</f>
        <v>0</v>
      </c>
      <c r="AQ135" s="302">
        <f>SUMIF($CG$6:$CZ$6,AO$17,$CG140:$CZ140)</f>
        <v>0</v>
      </c>
      <c r="AR135" s="302">
        <f t="shared" si="260"/>
        <v>0</v>
      </c>
      <c r="AS135" s="302">
        <f>SUMIF($CG$6:$CZ$6,AR$17,$CG138:$CZ138)</f>
        <v>0</v>
      </c>
      <c r="AT135" s="302">
        <f>SUMIF($CG$6:$CZ$6,AR$17,$CG140:$CZ140)</f>
        <v>0</v>
      </c>
      <c r="AU135" s="302">
        <f t="shared" si="261"/>
        <v>0</v>
      </c>
      <c r="AV135" s="302">
        <f>SUMIF($CG$6:$CZ$6,AU$17,$CG138:$CZ138)</f>
        <v>0</v>
      </c>
      <c r="AW135" s="302">
        <f>SUMIF($CG$6:$CZ$6,AU$17,$CG140:$CZ140)</f>
        <v>0</v>
      </c>
      <c r="AX135" s="302">
        <f t="shared" si="262"/>
        <v>0</v>
      </c>
      <c r="AY135" s="302">
        <f>SUMIF($CG$6:$CZ$6,AX$17,$CG138:$CZ138)</f>
        <v>0</v>
      </c>
      <c r="AZ135" s="302">
        <f>SUMIF($CG$6:$CZ$6,AX$17,$CG140:$CZ140)</f>
        <v>0</v>
      </c>
      <c r="BA135" s="302">
        <f t="shared" si="263"/>
        <v>0</v>
      </c>
      <c r="BB135" s="302">
        <f>SUMIF($CG$6:$CZ$6,BA$17,$CG138:$CZ138)</f>
        <v>0</v>
      </c>
      <c r="BC135" s="302">
        <f>SUMIF($CG$6:$CZ$6,BA$17,$CG140:$CZ140)</f>
        <v>0</v>
      </c>
      <c r="BD135" s="302">
        <f t="shared" si="264"/>
        <v>0</v>
      </c>
      <c r="BE135" s="302">
        <f>SUMIF($CG$6:$CZ$6,BD$17,$CG138:$CZ138)</f>
        <v>0</v>
      </c>
      <c r="BF135" s="302">
        <f>SUMIF($CG$6:$CZ$6,BD$17,$CG140:$CZ140)</f>
        <v>0</v>
      </c>
      <c r="BG135" s="302">
        <f t="shared" si="265"/>
        <v>0</v>
      </c>
      <c r="BH135" s="302">
        <f>SUMIF($CG$6:$CZ$6,BG$17,$CG138:$CZ138)</f>
        <v>0</v>
      </c>
      <c r="BI135" s="302">
        <f>SUMIF($CG$6:$CZ$6,BG$17,$CG140:$CZ140)</f>
        <v>0</v>
      </c>
      <c r="BJ135" s="302">
        <f t="shared" si="266"/>
        <v>0</v>
      </c>
      <c r="BK135" s="302">
        <f>SUMIF($CG$6:$CZ$6,BJ$17,$CG138:$CZ138)</f>
        <v>0</v>
      </c>
      <c r="BL135" s="302">
        <f>SUMIF($CG$6:$CZ$6,BJ$17,$CG140:$CZ140)</f>
        <v>0</v>
      </c>
      <c r="BM135" s="302">
        <f t="shared" si="267"/>
        <v>0</v>
      </c>
      <c r="BN135" s="302">
        <f>SUMIF($CG$6:$CZ$6,BM$17,$CG138:$CZ138)</f>
        <v>0</v>
      </c>
      <c r="BO135" s="302">
        <f>SUMIF($CG$6:$CZ$6,BM$17,$CG140:$CZ140)</f>
        <v>0</v>
      </c>
      <c r="BP135" s="302">
        <f t="shared" si="268"/>
        <v>0</v>
      </c>
      <c r="BQ135" s="302">
        <f>SUMIF($CG$6:$CZ$6,BP$17,$CG138:$CZ138)</f>
        <v>0</v>
      </c>
      <c r="BR135" s="302">
        <f>SUMIF($CG$6:$CZ$6,BP$17,$CG140:$CZ140)</f>
        <v>0</v>
      </c>
      <c r="BS135" s="302">
        <f t="shared" si="269"/>
        <v>0</v>
      </c>
      <c r="BT135" s="302">
        <f>SUMIF($CG$6:$CZ$6,BS$17,$CG138:$CZ138)</f>
        <v>0</v>
      </c>
      <c r="BU135" s="302">
        <f>SUMIF($CG$6:$CZ$6,BS$17,$CG140:$CZ140)</f>
        <v>0</v>
      </c>
      <c r="BV135" s="302">
        <f t="shared" si="270"/>
        <v>0</v>
      </c>
      <c r="BW135" s="302">
        <f>SUMIF($CG$6:$CZ$6,BV$17,$CG138:$CZ138)</f>
        <v>0</v>
      </c>
      <c r="BX135" s="302">
        <f>SUMIF($CG$6:$CZ$6,BV$17,$CG140:$CZ140)</f>
        <v>0</v>
      </c>
      <c r="BY135" s="302">
        <f t="shared" si="271"/>
        <v>0</v>
      </c>
      <c r="BZ135" s="302">
        <f>SUMIF($CG$6:$CZ$6,BY$17,$CG138:$CZ138)</f>
        <v>0</v>
      </c>
      <c r="CA135" s="302">
        <f>SUMIF($CG$6:$CZ$6,BY$17,$CG140:$CZ140)</f>
        <v>0</v>
      </c>
      <c r="CB135" s="189"/>
      <c r="CC135" s="303"/>
      <c r="CD135" s="303"/>
      <c r="CF135" s="293"/>
      <c r="CG135" s="315"/>
    </row>
    <row r="136" spans="1:104" ht="15" hidden="1" customHeight="1" outlineLevel="1" x14ac:dyDescent="0.3">
      <c r="A136" s="304"/>
      <c r="B136" s="338"/>
      <c r="C136" s="305"/>
      <c r="D136" s="306"/>
      <c r="E136" s="307" t="str">
        <f>_xlfn.IFNA(INDEX(Table_Def[[Asset category]:[Unit]],MATCH(Insert_Assets!B136,Table_Def[Asset category],0),2),"")</f>
        <v/>
      </c>
      <c r="F136" s="339"/>
      <c r="G136" s="340" t="s">
        <v>211</v>
      </c>
      <c r="H136" s="309">
        <f t="shared" si="244"/>
        <v>0</v>
      </c>
      <c r="I136" s="341"/>
      <c r="J136" s="342"/>
      <c r="K136" s="311">
        <f t="shared" si="414"/>
        <v>0</v>
      </c>
      <c r="L136" s="312">
        <f t="shared" si="393"/>
        <v>1</v>
      </c>
      <c r="M136" s="313">
        <f t="shared" si="245"/>
        <v>0</v>
      </c>
      <c r="N136" s="316">
        <f>_xlfn.IFNA(IF(INDEX(Table_Def[],MATCH(B136,Table_Def[Asset category],0),3)=0,20,INDEX(Table_Def[],MATCH(B136,Table_Def[Asset category],0),3)),0)</f>
        <v>0</v>
      </c>
      <c r="P136" s="178"/>
      <c r="Q136" s="178"/>
      <c r="R136" s="178"/>
      <c r="S136" s="178"/>
      <c r="T136" s="302"/>
      <c r="U136" s="302"/>
      <c r="V136" s="302"/>
      <c r="W136" s="302"/>
      <c r="X136" s="302"/>
      <c r="Y136" s="302"/>
      <c r="Z136" s="302"/>
      <c r="AA136" s="302"/>
      <c r="AB136" s="302"/>
      <c r="AC136" s="302"/>
      <c r="AD136" s="302"/>
      <c r="AE136" s="302"/>
      <c r="AF136" s="302"/>
      <c r="AG136" s="302"/>
      <c r="AH136" s="302"/>
      <c r="AI136" s="302"/>
      <c r="AJ136" s="302"/>
      <c r="AK136" s="302"/>
      <c r="AL136" s="302"/>
      <c r="AM136" s="302"/>
      <c r="AN136" s="302"/>
      <c r="AO136" s="302"/>
      <c r="AP136" s="302"/>
      <c r="AQ136" s="302"/>
      <c r="AR136" s="302"/>
      <c r="AS136" s="302"/>
      <c r="AT136" s="302"/>
      <c r="AU136" s="302"/>
      <c r="AV136" s="302"/>
      <c r="AW136" s="302"/>
      <c r="AX136" s="302"/>
      <c r="AY136" s="302"/>
      <c r="AZ136" s="302"/>
      <c r="BA136" s="302"/>
      <c r="BB136" s="302"/>
      <c r="BC136" s="302"/>
      <c r="BD136" s="302"/>
      <c r="BE136" s="302"/>
      <c r="BF136" s="302"/>
      <c r="BG136" s="302"/>
      <c r="BH136" s="302"/>
      <c r="BI136" s="302"/>
      <c r="BJ136" s="302"/>
      <c r="BK136" s="302"/>
      <c r="BL136" s="302"/>
      <c r="BM136" s="302"/>
      <c r="BN136" s="302"/>
      <c r="BO136" s="302"/>
      <c r="BP136" s="302"/>
      <c r="BQ136" s="302"/>
      <c r="BR136" s="302"/>
      <c r="BS136" s="302"/>
      <c r="BT136" s="302"/>
      <c r="BU136" s="302"/>
      <c r="BV136" s="302"/>
      <c r="BW136" s="302"/>
      <c r="BX136" s="302"/>
      <c r="BY136" s="302"/>
      <c r="BZ136" s="302"/>
      <c r="CA136" s="302"/>
      <c r="CB136" s="189"/>
      <c r="CC136" s="303"/>
      <c r="CD136" s="303"/>
      <c r="CE136" s="53" t="s">
        <v>49</v>
      </c>
      <c r="CF136" s="293"/>
      <c r="CG136" s="314">
        <f>IF($I135=CG$6,$N135,
IF(CF135&gt;0,CF135-1,0))</f>
        <v>0</v>
      </c>
      <c r="CH136" s="314">
        <f ca="1">IF(OR($I135=CH$6,CG137=$N135),$N135,
IF(CG136&gt;0,CG136-1,0))</f>
        <v>0</v>
      </c>
      <c r="CI136" s="314">
        <f t="shared" ref="CI136" ca="1" si="418">IF(OR($I135=CI$6,CH137=$N135),$N135,
IF(CH136&gt;0,CH136-1,0))</f>
        <v>0</v>
      </c>
      <c r="CJ136" s="314">
        <f t="shared" ref="CJ136" ca="1" si="419">IF(OR($I135=CJ$6,CI137=$N135),$N135,
IF(CI136&gt;0,CI136-1,0))</f>
        <v>0</v>
      </c>
      <c r="CK136" s="314">
        <f t="shared" ref="CK136" ca="1" si="420">IF(OR($I135=CK$6,CJ137=$N135),$N135,
IF(CJ136&gt;0,CJ136-1,0))</f>
        <v>0</v>
      </c>
      <c r="CL136" s="314">
        <f t="shared" ref="CL136" ca="1" si="421">IF(OR($I135=CL$6,CK137=$N135),$N135,
IF(CK136&gt;0,CK136-1,0))</f>
        <v>0</v>
      </c>
      <c r="CM136" s="314">
        <f t="shared" ref="CM136" ca="1" si="422">IF(OR($I135=CM$6,CL137=$N135),$N135,
IF(CL136&gt;0,CL136-1,0))</f>
        <v>0</v>
      </c>
      <c r="CN136" s="314">
        <f t="shared" ref="CN136" ca="1" si="423">IF(OR($I135=CN$6,CM137=$N135),$N135,
IF(CM136&gt;0,CM136-1,0))</f>
        <v>0</v>
      </c>
      <c r="CO136" s="314">
        <f t="shared" ref="CO136" ca="1" si="424">IF(OR($I135=CO$6,CN137=$N135),$N135,
IF(CN136&gt;0,CN136-1,0))</f>
        <v>0</v>
      </c>
      <c r="CP136" s="314">
        <f t="shared" ref="CP136" ca="1" si="425">IF(OR($I135=CP$6,CO137=$N135),$N135,
IF(CO136&gt;0,CO136-1,0))</f>
        <v>0</v>
      </c>
      <c r="CQ136" s="314">
        <f t="shared" ref="CQ136" ca="1" si="426">IF(OR($I135=CQ$6,CP137=$N135),$N135,
IF(CP136&gt;0,CP136-1,0))</f>
        <v>0</v>
      </c>
      <c r="CR136" s="314">
        <f t="shared" ref="CR136" ca="1" si="427">IF(OR($I135=CR$6,CQ137=$N135),$N135,
IF(CQ136&gt;0,CQ136-1,0))</f>
        <v>0</v>
      </c>
      <c r="CS136" s="314">
        <f t="shared" ref="CS136" ca="1" si="428">IF(OR($I135=CS$6,CR137=$N135),$N135,
IF(CR136&gt;0,CR136-1,0))</f>
        <v>0</v>
      </c>
      <c r="CT136" s="314">
        <f t="shared" ref="CT136" ca="1" si="429">IF(OR($I135=CT$6,CS137=$N135),$N135,
IF(CS136&gt;0,CS136-1,0))</f>
        <v>0</v>
      </c>
      <c r="CU136" s="314">
        <f t="shared" ref="CU136" ca="1" si="430">IF(OR($I135=CU$6,CT137=$N135),$N135,
IF(CT136&gt;0,CT136-1,0))</f>
        <v>0</v>
      </c>
      <c r="CV136" s="314">
        <f t="shared" ref="CV136" ca="1" si="431">IF(OR($I135=CV$6,CU137=$N135),$N135,
IF(CU136&gt;0,CU136-1,0))</f>
        <v>0</v>
      </c>
      <c r="CW136" s="314">
        <f t="shared" ref="CW136" ca="1" si="432">IF(OR($I135=CW$6,CV137=$N135),$N135,
IF(CV136&gt;0,CV136-1,0))</f>
        <v>0</v>
      </c>
      <c r="CX136" s="314">
        <f t="shared" ref="CX136" ca="1" si="433">IF(OR($I135=CX$6,CW137=$N135),$N135,
IF(CW136&gt;0,CW136-1,0))</f>
        <v>0</v>
      </c>
      <c r="CY136" s="314">
        <f t="shared" ref="CY136" ca="1" si="434">IF(OR($I135=CY$6,CX137=$N135),$N135,
IF(CX136&gt;0,CX136-1,0))</f>
        <v>0</v>
      </c>
      <c r="CZ136" s="314">
        <f t="shared" ref="CZ136" ca="1" si="435">IF(OR($I135=CZ$6,CY137=$N135),$N135,
IF(CY136&gt;0,CY136-1,0))</f>
        <v>0</v>
      </c>
    </row>
    <row r="137" spans="1:104" ht="15" hidden="1" customHeight="1" outlineLevel="1" x14ac:dyDescent="0.3">
      <c r="A137" s="304"/>
      <c r="B137" s="338"/>
      <c r="C137" s="305"/>
      <c r="D137" s="306"/>
      <c r="E137" s="307" t="str">
        <f>_xlfn.IFNA(INDEX(Table_Def[[Asset category]:[Unit]],MATCH(Insert_Assets!B137,Table_Def[Asset category],0),2),"")</f>
        <v/>
      </c>
      <c r="F137" s="339"/>
      <c r="G137" s="340" t="s">
        <v>211</v>
      </c>
      <c r="H137" s="309">
        <f t="shared" si="244"/>
        <v>0</v>
      </c>
      <c r="I137" s="341"/>
      <c r="J137" s="342"/>
      <c r="K137" s="311"/>
      <c r="L137" s="312">
        <f t="shared" si="393"/>
        <v>1</v>
      </c>
      <c r="M137" s="313">
        <f t="shared" si="245"/>
        <v>0</v>
      </c>
      <c r="N137" s="316">
        <f>_xlfn.IFNA(IF(INDEX(Table_Def[],MATCH(B137,Table_Def[Asset category],0),3)=0,20,INDEX(Table_Def[],MATCH(B137,Table_Def[Asset category],0),3)),0)</f>
        <v>0</v>
      </c>
      <c r="P137" s="178"/>
      <c r="Q137" s="178"/>
      <c r="R137" s="178"/>
      <c r="S137" s="178"/>
      <c r="T137" s="302"/>
      <c r="U137" s="302"/>
      <c r="V137" s="302"/>
      <c r="W137" s="302"/>
      <c r="X137" s="302"/>
      <c r="Y137" s="302"/>
      <c r="Z137" s="302"/>
      <c r="AA137" s="302"/>
      <c r="AB137" s="302"/>
      <c r="AC137" s="302"/>
      <c r="AD137" s="302"/>
      <c r="AE137" s="302"/>
      <c r="AF137" s="302"/>
      <c r="AG137" s="302"/>
      <c r="AH137" s="302"/>
      <c r="AI137" s="302"/>
      <c r="AJ137" s="302"/>
      <c r="AK137" s="302"/>
      <c r="AL137" s="302"/>
      <c r="AM137" s="302"/>
      <c r="AN137" s="302"/>
      <c r="AO137" s="302"/>
      <c r="AP137" s="302"/>
      <c r="AQ137" s="302"/>
      <c r="AR137" s="302"/>
      <c r="AS137" s="302"/>
      <c r="AT137" s="302"/>
      <c r="AU137" s="302"/>
      <c r="AV137" s="302"/>
      <c r="AW137" s="302"/>
      <c r="AX137" s="302"/>
      <c r="AY137" s="302"/>
      <c r="AZ137" s="302"/>
      <c r="BA137" s="302"/>
      <c r="BB137" s="302"/>
      <c r="BC137" s="302"/>
      <c r="BD137" s="302"/>
      <c r="BE137" s="302"/>
      <c r="BF137" s="302"/>
      <c r="BG137" s="302"/>
      <c r="BH137" s="302"/>
      <c r="BI137" s="302"/>
      <c r="BJ137" s="302"/>
      <c r="BK137" s="302"/>
      <c r="BL137" s="302"/>
      <c r="BM137" s="302"/>
      <c r="BN137" s="302"/>
      <c r="BO137" s="302"/>
      <c r="BP137" s="302"/>
      <c r="BQ137" s="302"/>
      <c r="BR137" s="302"/>
      <c r="BS137" s="302"/>
      <c r="BT137" s="302"/>
      <c r="BU137" s="302"/>
      <c r="BV137" s="302"/>
      <c r="BW137" s="302"/>
      <c r="BX137" s="302"/>
      <c r="BY137" s="302"/>
      <c r="BZ137" s="302"/>
      <c r="CA137" s="302"/>
      <c r="CB137" s="189"/>
      <c r="CC137" s="303"/>
      <c r="CD137" s="303"/>
      <c r="CE137" s="53" t="s">
        <v>116</v>
      </c>
      <c r="CF137" s="293"/>
      <c r="CG137" s="314">
        <f t="shared" ref="CG137" ca="1" si="436">IF(AND(CG136=$N135,CG136&gt;0),1,IF(CG136=0,0,OFFSET(CG136,,(CG136-$N135),1,1)-CG136+1))</f>
        <v>0</v>
      </c>
      <c r="CH137" s="314">
        <f ca="1">IF(AND(CH136=$N135,CH136&gt;0),1,IF(CH136=0,0,OFFSET(CH136,,(CH136-$N135),1,1)-CH136+1))</f>
        <v>0</v>
      </c>
      <c r="CI137" s="314">
        <f t="shared" ref="CI137:CZ137" ca="1" si="437">IF(AND(CI136=$N135,CI136&gt;0),1,IF(CI136=0,0,OFFSET(CI136,,(CI136-$N135),1,1)-CI136+1))</f>
        <v>0</v>
      </c>
      <c r="CJ137" s="314">
        <f t="shared" ca="1" si="437"/>
        <v>0</v>
      </c>
      <c r="CK137" s="314">
        <f t="shared" ca="1" si="437"/>
        <v>0</v>
      </c>
      <c r="CL137" s="314">
        <f t="shared" ca="1" si="437"/>
        <v>0</v>
      </c>
      <c r="CM137" s="314">
        <f t="shared" ca="1" si="437"/>
        <v>0</v>
      </c>
      <c r="CN137" s="314">
        <f t="shared" ca="1" si="437"/>
        <v>0</v>
      </c>
      <c r="CO137" s="314">
        <f t="shared" ca="1" si="437"/>
        <v>0</v>
      </c>
      <c r="CP137" s="314">
        <f t="shared" ca="1" si="437"/>
        <v>0</v>
      </c>
      <c r="CQ137" s="314">
        <f t="shared" ca="1" si="437"/>
        <v>0</v>
      </c>
      <c r="CR137" s="314">
        <f t="shared" ca="1" si="437"/>
        <v>0</v>
      </c>
      <c r="CS137" s="314">
        <f t="shared" ca="1" si="437"/>
        <v>0</v>
      </c>
      <c r="CT137" s="314">
        <f t="shared" ca="1" si="437"/>
        <v>0</v>
      </c>
      <c r="CU137" s="314">
        <f t="shared" ca="1" si="437"/>
        <v>0</v>
      </c>
      <c r="CV137" s="314">
        <f t="shared" ca="1" si="437"/>
        <v>0</v>
      </c>
      <c r="CW137" s="314">
        <f t="shared" ca="1" si="437"/>
        <v>0</v>
      </c>
      <c r="CX137" s="314">
        <f t="shared" ca="1" si="437"/>
        <v>0</v>
      </c>
      <c r="CY137" s="314">
        <f t="shared" ca="1" si="437"/>
        <v>0</v>
      </c>
      <c r="CZ137" s="314">
        <f t="shared" ca="1" si="437"/>
        <v>0</v>
      </c>
    </row>
    <row r="138" spans="1:104" ht="15" hidden="1" customHeight="1" outlineLevel="1" x14ac:dyDescent="0.3">
      <c r="A138" s="304"/>
      <c r="B138" s="338"/>
      <c r="C138" s="305"/>
      <c r="D138" s="306"/>
      <c r="E138" s="307" t="str">
        <f>_xlfn.IFNA(INDEX(Table_Def[[Asset category]:[Unit]],MATCH(Insert_Assets!B138,Table_Def[Asset category],0),2),"")</f>
        <v/>
      </c>
      <c r="F138" s="339"/>
      <c r="G138" s="340" t="s">
        <v>211</v>
      </c>
      <c r="H138" s="309">
        <f t="shared" si="244"/>
        <v>0</v>
      </c>
      <c r="I138" s="341"/>
      <c r="J138" s="342"/>
      <c r="K138" s="311">
        <f t="shared" ref="K138:K143" si="438">SUMIF($J$22:$J$384,J138,$H$22:$H$384)</f>
        <v>0</v>
      </c>
      <c r="L138" s="312">
        <f t="shared" si="393"/>
        <v>1</v>
      </c>
      <c r="M138" s="313">
        <f t="shared" si="245"/>
        <v>0</v>
      </c>
      <c r="N138" s="316">
        <f>_xlfn.IFNA(IF(INDEX(Table_Def[],MATCH(B138,Table_Def[Asset category],0),3)=0,20,INDEX(Table_Def[],MATCH(B138,Table_Def[Asset category],0),3)),0)</f>
        <v>0</v>
      </c>
      <c r="P138" s="178"/>
      <c r="Q138" s="178"/>
      <c r="R138" s="178"/>
      <c r="S138" s="178"/>
      <c r="T138" s="302"/>
      <c r="U138" s="302"/>
      <c r="V138" s="302"/>
      <c r="W138" s="302"/>
      <c r="X138" s="302"/>
      <c r="Y138" s="302"/>
      <c r="Z138" s="302"/>
      <c r="AA138" s="302"/>
      <c r="AB138" s="302"/>
      <c r="AC138" s="302"/>
      <c r="AD138" s="302"/>
      <c r="AE138" s="302"/>
      <c r="AF138" s="302"/>
      <c r="AG138" s="302"/>
      <c r="AH138" s="302"/>
      <c r="AI138" s="302"/>
      <c r="AJ138" s="302"/>
      <c r="AK138" s="302"/>
      <c r="AL138" s="302"/>
      <c r="AM138" s="302"/>
      <c r="AN138" s="302"/>
      <c r="AO138" s="302"/>
      <c r="AP138" s="302"/>
      <c r="AQ138" s="302"/>
      <c r="AR138" s="302"/>
      <c r="AS138" s="302"/>
      <c r="AT138" s="302"/>
      <c r="AU138" s="302"/>
      <c r="AV138" s="302"/>
      <c r="AW138" s="302"/>
      <c r="AX138" s="302"/>
      <c r="AY138" s="302"/>
      <c r="AZ138" s="302"/>
      <c r="BA138" s="302"/>
      <c r="BB138" s="302"/>
      <c r="BC138" s="302"/>
      <c r="BD138" s="302"/>
      <c r="BE138" s="302"/>
      <c r="BF138" s="302"/>
      <c r="BG138" s="302"/>
      <c r="BH138" s="302"/>
      <c r="BI138" s="302"/>
      <c r="BJ138" s="302"/>
      <c r="BK138" s="302"/>
      <c r="BL138" s="302"/>
      <c r="BM138" s="302"/>
      <c r="BN138" s="302"/>
      <c r="BO138" s="302"/>
      <c r="BP138" s="302"/>
      <c r="BQ138" s="302"/>
      <c r="BR138" s="302"/>
      <c r="BS138" s="302"/>
      <c r="BT138" s="302"/>
      <c r="BU138" s="302"/>
      <c r="BV138" s="302"/>
      <c r="BW138" s="302"/>
      <c r="BX138" s="302"/>
      <c r="BY138" s="302"/>
      <c r="BZ138" s="302"/>
      <c r="CA138" s="302"/>
      <c r="CB138" s="189"/>
      <c r="CC138" s="303"/>
      <c r="CD138" s="303"/>
      <c r="CE138" s="53" t="s">
        <v>3</v>
      </c>
      <c r="CG138" s="315">
        <f t="shared" ref="CG138:CK138" si="439">IF($I135=CG$6,$H135*$L135,IF(CG136=$N135,$H135,
IF(CF138&gt;0,+CF138-CF139,0)))</f>
        <v>0</v>
      </c>
      <c r="CH138" s="315">
        <f t="shared" ca="1" si="439"/>
        <v>0</v>
      </c>
      <c r="CI138" s="315">
        <f t="shared" ca="1" si="439"/>
        <v>0</v>
      </c>
      <c r="CJ138" s="315">
        <f t="shared" ca="1" si="439"/>
        <v>0</v>
      </c>
      <c r="CK138" s="315">
        <f t="shared" ca="1" si="439"/>
        <v>0</v>
      </c>
      <c r="CL138" s="315">
        <f ca="1">IF($I135=CL$6,$H135*$L135,IF(CL136=$N135,$H135,
IF(CK138&gt;0,+CK138-CK139,0)))</f>
        <v>0</v>
      </c>
      <c r="CM138" s="315">
        <f t="shared" ref="CM138:CZ138" ca="1" si="440">IF($I135=CM$6,$H135*$L135,IF(CM136=$N135,$H135,
IF(CL138&gt;0,+CL138-CL139,0)))</f>
        <v>0</v>
      </c>
      <c r="CN138" s="315">
        <f t="shared" ca="1" si="440"/>
        <v>0</v>
      </c>
      <c r="CO138" s="315">
        <f t="shared" ca="1" si="440"/>
        <v>0</v>
      </c>
      <c r="CP138" s="315">
        <f t="shared" ca="1" si="440"/>
        <v>0</v>
      </c>
      <c r="CQ138" s="315">
        <f t="shared" ca="1" si="440"/>
        <v>0</v>
      </c>
      <c r="CR138" s="315">
        <f t="shared" ca="1" si="440"/>
        <v>0</v>
      </c>
      <c r="CS138" s="315">
        <f t="shared" ca="1" si="440"/>
        <v>0</v>
      </c>
      <c r="CT138" s="315">
        <f t="shared" ca="1" si="440"/>
        <v>0</v>
      </c>
      <c r="CU138" s="315">
        <f t="shared" ca="1" si="440"/>
        <v>0</v>
      </c>
      <c r="CV138" s="315">
        <f t="shared" ca="1" si="440"/>
        <v>0</v>
      </c>
      <c r="CW138" s="315">
        <f t="shared" ca="1" si="440"/>
        <v>0</v>
      </c>
      <c r="CX138" s="315">
        <f t="shared" ca="1" si="440"/>
        <v>0</v>
      </c>
      <c r="CY138" s="315">
        <f t="shared" ca="1" si="440"/>
        <v>0</v>
      </c>
      <c r="CZ138" s="315">
        <f t="shared" ca="1" si="440"/>
        <v>0</v>
      </c>
    </row>
    <row r="139" spans="1:104" ht="15" hidden="1" customHeight="1" outlineLevel="1" x14ac:dyDescent="0.3">
      <c r="A139" s="304"/>
      <c r="B139" s="338"/>
      <c r="C139" s="305"/>
      <c r="D139" s="306"/>
      <c r="E139" s="307" t="str">
        <f>_xlfn.IFNA(INDEX(Table_Def[[Asset category]:[Unit]],MATCH(Insert_Assets!B139,Table_Def[Asset category],0),2),"")</f>
        <v/>
      </c>
      <c r="F139" s="339"/>
      <c r="G139" s="340" t="s">
        <v>211</v>
      </c>
      <c r="H139" s="309">
        <f t="shared" si="244"/>
        <v>0</v>
      </c>
      <c r="I139" s="341"/>
      <c r="J139" s="342"/>
      <c r="K139" s="311">
        <f t="shared" si="438"/>
        <v>0</v>
      </c>
      <c r="L139" s="312">
        <f t="shared" si="393"/>
        <v>1</v>
      </c>
      <c r="M139" s="313">
        <f t="shared" si="245"/>
        <v>0</v>
      </c>
      <c r="N139" s="316">
        <f>_xlfn.IFNA(IF(INDEX(Table_Def[],MATCH(B139,Table_Def[Asset category],0),3)=0,20,INDEX(Table_Def[],MATCH(B139,Table_Def[Asset category],0),3)),0)</f>
        <v>0</v>
      </c>
      <c r="P139" s="178"/>
      <c r="Q139" s="178"/>
      <c r="R139" s="178"/>
      <c r="S139" s="178"/>
      <c r="T139" s="302"/>
      <c r="U139" s="302"/>
      <c r="V139" s="302"/>
      <c r="W139" s="302"/>
      <c r="X139" s="302"/>
      <c r="Y139" s="302"/>
      <c r="Z139" s="302"/>
      <c r="AA139" s="302"/>
      <c r="AB139" s="302"/>
      <c r="AC139" s="302"/>
      <c r="AD139" s="302"/>
      <c r="AE139" s="302"/>
      <c r="AF139" s="302"/>
      <c r="AG139" s="302"/>
      <c r="AH139" s="302"/>
      <c r="AI139" s="302"/>
      <c r="AJ139" s="302"/>
      <c r="AK139" s="302"/>
      <c r="AL139" s="302"/>
      <c r="AM139" s="302"/>
      <c r="AN139" s="302"/>
      <c r="AO139" s="302"/>
      <c r="AP139" s="302"/>
      <c r="AQ139" s="302"/>
      <c r="AR139" s="302"/>
      <c r="AS139" s="302"/>
      <c r="AT139" s="302"/>
      <c r="AU139" s="302"/>
      <c r="AV139" s="302"/>
      <c r="AW139" s="302"/>
      <c r="AX139" s="302"/>
      <c r="AY139" s="302"/>
      <c r="AZ139" s="302"/>
      <c r="BA139" s="302"/>
      <c r="BB139" s="302"/>
      <c r="BC139" s="302"/>
      <c r="BD139" s="302"/>
      <c r="BE139" s="302"/>
      <c r="BF139" s="302"/>
      <c r="BG139" s="302"/>
      <c r="BH139" s="302"/>
      <c r="BI139" s="302"/>
      <c r="BJ139" s="302"/>
      <c r="BK139" s="302"/>
      <c r="BL139" s="302"/>
      <c r="BM139" s="302"/>
      <c r="BN139" s="302"/>
      <c r="BO139" s="302"/>
      <c r="BP139" s="302"/>
      <c r="BQ139" s="302"/>
      <c r="BR139" s="302"/>
      <c r="BS139" s="302"/>
      <c r="BT139" s="302"/>
      <c r="BU139" s="302"/>
      <c r="BV139" s="302"/>
      <c r="BW139" s="302"/>
      <c r="BX139" s="302"/>
      <c r="BY139" s="302"/>
      <c r="BZ139" s="302"/>
      <c r="CA139" s="302"/>
      <c r="CB139" s="189"/>
      <c r="CC139" s="303"/>
      <c r="CD139" s="303"/>
      <c r="CE139" s="53" t="s">
        <v>38</v>
      </c>
      <c r="CF139" s="315"/>
      <c r="CG139" s="315">
        <f>IF(CG140&lt;1,0,CG141-CG140)</f>
        <v>0</v>
      </c>
      <c r="CH139" s="315">
        <f t="shared" ref="CH139:CZ139" ca="1" si="441">IF(CH140&lt;1,0,CH141-CH140)</f>
        <v>0</v>
      </c>
      <c r="CI139" s="315">
        <f t="shared" ca="1" si="441"/>
        <v>0</v>
      </c>
      <c r="CJ139" s="315">
        <f t="shared" ca="1" si="441"/>
        <v>0</v>
      </c>
      <c r="CK139" s="315">
        <f t="shared" ca="1" si="441"/>
        <v>0</v>
      </c>
      <c r="CL139" s="315">
        <f t="shared" ca="1" si="441"/>
        <v>0</v>
      </c>
      <c r="CM139" s="315">
        <f t="shared" ca="1" si="441"/>
        <v>0</v>
      </c>
      <c r="CN139" s="315">
        <f t="shared" ca="1" si="441"/>
        <v>0</v>
      </c>
      <c r="CO139" s="315">
        <f t="shared" ca="1" si="441"/>
        <v>0</v>
      </c>
      <c r="CP139" s="315">
        <f t="shared" ca="1" si="441"/>
        <v>0</v>
      </c>
      <c r="CQ139" s="315">
        <f t="shared" ca="1" si="441"/>
        <v>0</v>
      </c>
      <c r="CR139" s="315">
        <f t="shared" ca="1" si="441"/>
        <v>0</v>
      </c>
      <c r="CS139" s="315">
        <f t="shared" ca="1" si="441"/>
        <v>0</v>
      </c>
      <c r="CT139" s="315">
        <f t="shared" ca="1" si="441"/>
        <v>0</v>
      </c>
      <c r="CU139" s="315">
        <f t="shared" ca="1" si="441"/>
        <v>0</v>
      </c>
      <c r="CV139" s="315">
        <f t="shared" ca="1" si="441"/>
        <v>0</v>
      </c>
      <c r="CW139" s="315">
        <f t="shared" ca="1" si="441"/>
        <v>0</v>
      </c>
      <c r="CX139" s="315">
        <f t="shared" ca="1" si="441"/>
        <v>0</v>
      </c>
      <c r="CY139" s="315">
        <f t="shared" ca="1" si="441"/>
        <v>0</v>
      </c>
      <c r="CZ139" s="315">
        <f t="shared" ca="1" si="441"/>
        <v>0</v>
      </c>
    </row>
    <row r="140" spans="1:104" ht="15" hidden="1" customHeight="1" outlineLevel="1" x14ac:dyDescent="0.3">
      <c r="A140" s="304"/>
      <c r="B140" s="338"/>
      <c r="C140" s="305"/>
      <c r="D140" s="306"/>
      <c r="E140" s="307" t="str">
        <f>_xlfn.IFNA(INDEX(Table_Def[[Asset category]:[Unit]],MATCH(Insert_Assets!B140,Table_Def[Asset category],0),2),"")</f>
        <v/>
      </c>
      <c r="F140" s="339"/>
      <c r="G140" s="340" t="s">
        <v>211</v>
      </c>
      <c r="H140" s="309">
        <f t="shared" si="244"/>
        <v>0</v>
      </c>
      <c r="I140" s="341"/>
      <c r="J140" s="342"/>
      <c r="K140" s="311">
        <f t="shared" si="438"/>
        <v>0</v>
      </c>
      <c r="L140" s="312">
        <f t="shared" si="393"/>
        <v>1</v>
      </c>
      <c r="M140" s="313">
        <f t="shared" si="245"/>
        <v>0</v>
      </c>
      <c r="N140" s="316">
        <f>_xlfn.IFNA(IF(INDEX(Table_Def[],MATCH(B140,Table_Def[Asset category],0),3)=0,20,INDEX(Table_Def[],MATCH(B140,Table_Def[Asset category],0),3)),0)</f>
        <v>0</v>
      </c>
      <c r="P140" s="178"/>
      <c r="Q140" s="178"/>
      <c r="R140" s="178"/>
      <c r="S140" s="178"/>
      <c r="T140" s="302"/>
      <c r="U140" s="302"/>
      <c r="V140" s="302"/>
      <c r="W140" s="302"/>
      <c r="X140" s="302"/>
      <c r="Y140" s="302"/>
      <c r="Z140" s="302"/>
      <c r="AA140" s="302"/>
      <c r="AB140" s="302"/>
      <c r="AC140" s="302"/>
      <c r="AD140" s="302"/>
      <c r="AE140" s="302"/>
      <c r="AF140" s="302"/>
      <c r="AG140" s="302"/>
      <c r="AH140" s="302"/>
      <c r="AI140" s="302"/>
      <c r="AJ140" s="302"/>
      <c r="AK140" s="302"/>
      <c r="AL140" s="302"/>
      <c r="AM140" s="302"/>
      <c r="AN140" s="302"/>
      <c r="AO140" s="302"/>
      <c r="AP140" s="302"/>
      <c r="AQ140" s="302"/>
      <c r="AR140" s="302"/>
      <c r="AS140" s="302"/>
      <c r="AT140" s="302"/>
      <c r="AU140" s="302"/>
      <c r="AV140" s="302"/>
      <c r="AW140" s="302"/>
      <c r="AX140" s="302"/>
      <c r="AY140" s="302"/>
      <c r="AZ140" s="302"/>
      <c r="BA140" s="302"/>
      <c r="BB140" s="302"/>
      <c r="BC140" s="302"/>
      <c r="BD140" s="302"/>
      <c r="BE140" s="302"/>
      <c r="BF140" s="302"/>
      <c r="BG140" s="302"/>
      <c r="BH140" s="302"/>
      <c r="BI140" s="302"/>
      <c r="BJ140" s="302"/>
      <c r="BK140" s="302"/>
      <c r="BL140" s="302"/>
      <c r="BM140" s="302"/>
      <c r="BN140" s="302"/>
      <c r="BO140" s="302"/>
      <c r="BP140" s="302"/>
      <c r="BQ140" s="302"/>
      <c r="BR140" s="302"/>
      <c r="BS140" s="302"/>
      <c r="BT140" s="302"/>
      <c r="BU140" s="302"/>
      <c r="BV140" s="302"/>
      <c r="BW140" s="302"/>
      <c r="BX140" s="302"/>
      <c r="BY140" s="302"/>
      <c r="BZ140" s="302"/>
      <c r="CA140" s="302"/>
      <c r="CB140" s="189"/>
      <c r="CC140" s="303"/>
      <c r="CD140" s="303"/>
      <c r="CE140" s="53" t="s">
        <v>47</v>
      </c>
      <c r="CG140" s="315">
        <f>CG138*Insert_Finance!$C$17</f>
        <v>0</v>
      </c>
      <c r="CH140" s="315">
        <f ca="1">CH138*Insert_Finance!$C$17</f>
        <v>0</v>
      </c>
      <c r="CI140" s="315">
        <f ca="1">CI138*Insert_Finance!$C$17</f>
        <v>0</v>
      </c>
      <c r="CJ140" s="315">
        <f ca="1">CJ138*Insert_Finance!$C$17</f>
        <v>0</v>
      </c>
      <c r="CK140" s="315">
        <f ca="1">CK138*Insert_Finance!$C$17</f>
        <v>0</v>
      </c>
      <c r="CL140" s="315">
        <f ca="1">CL138*Insert_Finance!$C$17</f>
        <v>0</v>
      </c>
      <c r="CM140" s="315">
        <f ca="1">CM138*Insert_Finance!$C$17</f>
        <v>0</v>
      </c>
      <c r="CN140" s="315">
        <f ca="1">CN138*Insert_Finance!$C$17</f>
        <v>0</v>
      </c>
      <c r="CO140" s="315">
        <f ca="1">CO138*Insert_Finance!$C$17</f>
        <v>0</v>
      </c>
      <c r="CP140" s="315">
        <f ca="1">CP138*Insert_Finance!$C$17</f>
        <v>0</v>
      </c>
      <c r="CQ140" s="315">
        <f ca="1">CQ138*Insert_Finance!$C$17</f>
        <v>0</v>
      </c>
      <c r="CR140" s="315">
        <f ca="1">CR138*Insert_Finance!$C$17</f>
        <v>0</v>
      </c>
      <c r="CS140" s="315">
        <f ca="1">CS138*Insert_Finance!$C$17</f>
        <v>0</v>
      </c>
      <c r="CT140" s="315">
        <f ca="1">CT138*Insert_Finance!$C$17</f>
        <v>0</v>
      </c>
      <c r="CU140" s="315">
        <f ca="1">CU138*Insert_Finance!$C$17</f>
        <v>0</v>
      </c>
      <c r="CV140" s="315">
        <f ca="1">CV138*Insert_Finance!$C$17</f>
        <v>0</v>
      </c>
      <c r="CW140" s="315">
        <f ca="1">CW138*Insert_Finance!$C$17</f>
        <v>0</v>
      </c>
      <c r="CX140" s="315">
        <f ca="1">CX138*Insert_Finance!$C$17</f>
        <v>0</v>
      </c>
      <c r="CY140" s="315">
        <f ca="1">CY138*Insert_Finance!$C$17</f>
        <v>0</v>
      </c>
      <c r="CZ140" s="315">
        <f ca="1">CZ138*Insert_Finance!$C$17</f>
        <v>0</v>
      </c>
    </row>
    <row r="141" spans="1:104" ht="15" hidden="1" customHeight="1" outlineLevel="1" x14ac:dyDescent="0.3">
      <c r="A141" s="304"/>
      <c r="B141" s="338"/>
      <c r="C141" s="305"/>
      <c r="D141" s="306"/>
      <c r="E141" s="307" t="str">
        <f>_xlfn.IFNA(INDEX(Table_Def[[Asset category]:[Unit]],MATCH(Insert_Assets!B141,Table_Def[Asset category],0),2),"")</f>
        <v/>
      </c>
      <c r="F141" s="339"/>
      <c r="G141" s="340" t="s">
        <v>211</v>
      </c>
      <c r="H141" s="309">
        <f t="shared" si="244"/>
        <v>0</v>
      </c>
      <c r="I141" s="341"/>
      <c r="J141" s="342"/>
      <c r="K141" s="311">
        <f t="shared" si="438"/>
        <v>0</v>
      </c>
      <c r="L141" s="312">
        <f t="shared" si="393"/>
        <v>1</v>
      </c>
      <c r="M141" s="313">
        <f t="shared" si="245"/>
        <v>0</v>
      </c>
      <c r="N141" s="316">
        <f>_xlfn.IFNA(IF(INDEX(Table_Def[],MATCH(B141,Table_Def[Asset category],0),3)=0,20,INDEX(Table_Def[],MATCH(B141,Table_Def[Asset category],0),3)),0)</f>
        <v>0</v>
      </c>
      <c r="P141" s="178"/>
      <c r="Q141" s="178"/>
      <c r="R141" s="178"/>
      <c r="S141" s="178"/>
      <c r="T141" s="302"/>
      <c r="U141" s="302"/>
      <c r="V141" s="302"/>
      <c r="W141" s="302"/>
      <c r="X141" s="302"/>
      <c r="Y141" s="302"/>
      <c r="Z141" s="302"/>
      <c r="AA141" s="302"/>
      <c r="AB141" s="302"/>
      <c r="AC141" s="302"/>
      <c r="AD141" s="302"/>
      <c r="AE141" s="302"/>
      <c r="AF141" s="302"/>
      <c r="AG141" s="302"/>
      <c r="AH141" s="302"/>
      <c r="AI141" s="302"/>
      <c r="AJ141" s="302"/>
      <c r="AK141" s="302"/>
      <c r="AL141" s="302"/>
      <c r="AM141" s="302"/>
      <c r="AN141" s="302"/>
      <c r="AO141" s="302"/>
      <c r="AP141" s="302"/>
      <c r="AQ141" s="302"/>
      <c r="AR141" s="302"/>
      <c r="AS141" s="302"/>
      <c r="AT141" s="302"/>
      <c r="AU141" s="302"/>
      <c r="AV141" s="302"/>
      <c r="AW141" s="302"/>
      <c r="AX141" s="302"/>
      <c r="AY141" s="302"/>
      <c r="AZ141" s="302"/>
      <c r="BA141" s="302"/>
      <c r="BB141" s="302"/>
      <c r="BC141" s="302"/>
      <c r="BD141" s="302"/>
      <c r="BE141" s="302"/>
      <c r="BF141" s="302"/>
      <c r="BG141" s="302"/>
      <c r="BH141" s="302"/>
      <c r="BI141" s="302"/>
      <c r="BJ141" s="302"/>
      <c r="BK141" s="302"/>
      <c r="BL141" s="302"/>
      <c r="BM141" s="302"/>
      <c r="BN141" s="302"/>
      <c r="BO141" s="302"/>
      <c r="BP141" s="302"/>
      <c r="BQ141" s="302"/>
      <c r="BR141" s="302"/>
      <c r="BS141" s="302"/>
      <c r="BT141" s="302"/>
      <c r="BU141" s="302"/>
      <c r="BV141" s="302"/>
      <c r="BW141" s="302"/>
      <c r="BX141" s="302"/>
      <c r="BY141" s="302"/>
      <c r="BZ141" s="302"/>
      <c r="CA141" s="302"/>
      <c r="CB141" s="189"/>
      <c r="CC141" s="303"/>
      <c r="CD141" s="303"/>
      <c r="CE141" s="53" t="s">
        <v>48</v>
      </c>
      <c r="CF141" s="315"/>
      <c r="CG141" s="315">
        <f ca="1">IF(CG138=0,0,
IF(CG138&lt;1,0,
IF($N135-CG136&lt;&gt;$N135,-PMT(Insert_Finance!$C$17,$N135,OFFSET(CG138,,(CG136-$N135),1,1),0,0),
IF(CG136=0,0,CF141))))</f>
        <v>0</v>
      </c>
      <c r="CH141" s="315">
        <f ca="1">IF(CH138=0,0,
IF(CH138&lt;1,0,
IF($N135-CH136&lt;&gt;$N135,-PMT(Insert_Finance!$C$17,$N135,OFFSET(CH138,,(CH136-$N135),1,1),0,0),
IF(CH136=0,0,CG141))))</f>
        <v>0</v>
      </c>
      <c r="CI141" s="315">
        <f ca="1">IF(CI138=0,0,
IF(CI138&lt;1,0,
IF($N135-CI136&lt;&gt;$N135,-PMT(Insert_Finance!$C$17,$N135,OFFSET(CI138,,(CI136-$N135),1,1),0,0),
IF(CI136=0,0,CH141))))</f>
        <v>0</v>
      </c>
      <c r="CJ141" s="315">
        <f ca="1">IF(CJ138=0,0,
IF(CJ138&lt;1,0,
IF($N135-CJ136&lt;&gt;$N135,-PMT(Insert_Finance!$C$17,$N135,OFFSET(CJ138,,(CJ136-$N135),1,1),0,0),
IF(CJ136=0,0,CI141))))</f>
        <v>0</v>
      </c>
      <c r="CK141" s="315">
        <f ca="1">IF(CK138=0,0,
IF(CK138&lt;1,0,
IF($N135-CK136&lt;&gt;$N135,-PMT(Insert_Finance!$C$17,$N135,OFFSET(CK138,,(CK136-$N135),1,1),0,0),
IF(CK136=0,0,CJ141))))</f>
        <v>0</v>
      </c>
      <c r="CL141" s="315">
        <f ca="1">IF(CL138=0,0,
IF(CL138&lt;1,0,
IF($N135-CL136&lt;&gt;$N135,-PMT(Insert_Finance!$C$17,$N135,OFFSET(CL138,,(CL136-$N135),1,1),0,0),
IF(CL136=0,0,CK141))))</f>
        <v>0</v>
      </c>
      <c r="CM141" s="315">
        <f ca="1">IF(CM138=0,0,
IF(CM138&lt;1,0,
IF($N135-CM136&lt;&gt;$N135,-PMT(Insert_Finance!$C$17,$N135,OFFSET(CM138,,(CM136-$N135),1,1),0,0),
IF(CM136=0,0,CL141))))</f>
        <v>0</v>
      </c>
      <c r="CN141" s="315">
        <f ca="1">IF(CN138=0,0,
IF(CN138&lt;1,0,
IF($N135-CN136&lt;&gt;$N135,-PMT(Insert_Finance!$C$17,$N135,OFFSET(CN138,,(CN136-$N135),1,1),0,0),
IF(CN136=0,0,CM141))))</f>
        <v>0</v>
      </c>
      <c r="CO141" s="315">
        <f ca="1">IF(CO138=0,0,
IF(CO138&lt;1,0,
IF($N135-CO136&lt;&gt;$N135,-PMT(Insert_Finance!$C$17,$N135,OFFSET(CO138,,(CO136-$N135),1,1),0,0),
IF(CO136=0,0,CN141))))</f>
        <v>0</v>
      </c>
      <c r="CP141" s="315">
        <f ca="1">IF(CP138=0,0,
IF(CP138&lt;1,0,
IF($N135-CP136&lt;&gt;$N135,-PMT(Insert_Finance!$C$17,$N135,OFFSET(CP138,,(CP136-$N135),1,1),0,0),
IF(CP136=0,0,CO141))))</f>
        <v>0</v>
      </c>
      <c r="CQ141" s="315">
        <f ca="1">IF(CQ138=0,0,
IF(CQ138&lt;1,0,
IF($N135-CQ136&lt;&gt;$N135,-PMT(Insert_Finance!$C$17,$N135,OFFSET(CQ138,,(CQ136-$N135),1,1),0,0),
IF(CQ136=0,0,CP141))))</f>
        <v>0</v>
      </c>
      <c r="CR141" s="315">
        <f ca="1">IF(CR138=0,0,
IF(CR138&lt;1,0,
IF($N135-CR136&lt;&gt;$N135,-PMT(Insert_Finance!$C$17,$N135,OFFSET(CR138,,(CR136-$N135),1,1),0,0),
IF(CR136=0,0,CQ141))))</f>
        <v>0</v>
      </c>
      <c r="CS141" s="315">
        <f ca="1">IF(CS138=0,0,
IF(CS138&lt;1,0,
IF($N135-CS136&lt;&gt;$N135,-PMT(Insert_Finance!$C$17,$N135,OFFSET(CS138,,(CS136-$N135),1,1),0,0),
IF(CS136=0,0,CR141))))</f>
        <v>0</v>
      </c>
      <c r="CT141" s="315">
        <f ca="1">IF(CT138=0,0,
IF(CT138&lt;1,0,
IF($N135-CT136&lt;&gt;$N135,-PMT(Insert_Finance!$C$17,$N135,OFFSET(CT138,,(CT136-$N135),1,1),0,0),
IF(CT136=0,0,CS141))))</f>
        <v>0</v>
      </c>
      <c r="CU141" s="315">
        <f ca="1">IF(CU138=0,0,
IF(CU138&lt;1,0,
IF($N135-CU136&lt;&gt;$N135,-PMT(Insert_Finance!$C$17,$N135,OFFSET(CU138,,(CU136-$N135),1,1),0,0),
IF(CU136=0,0,CT141))))</f>
        <v>0</v>
      </c>
      <c r="CV141" s="315">
        <f ca="1">IF(CV138=0,0,
IF(CV138&lt;1,0,
IF($N135-CV136&lt;&gt;$N135,-PMT(Insert_Finance!$C$17,$N135,OFFSET(CV138,,(CV136-$N135),1,1),0,0),
IF(CV136=0,0,CU141))))</f>
        <v>0</v>
      </c>
      <c r="CW141" s="315">
        <f ca="1">IF(CW138=0,0,
IF(CW138&lt;1,0,
IF($N135-CW136&lt;&gt;$N135,-PMT(Insert_Finance!$C$17,$N135,OFFSET(CW138,,(CW136-$N135),1,1),0,0),
IF(CW136=0,0,CV141))))</f>
        <v>0</v>
      </c>
      <c r="CX141" s="315">
        <f ca="1">IF(CX138=0,0,
IF(CX138&lt;1,0,
IF($N135-CX136&lt;&gt;$N135,-PMT(Insert_Finance!$C$17,$N135,OFFSET(CX138,,(CX136-$N135),1,1),0,0),
IF(CX136=0,0,CW141))))</f>
        <v>0</v>
      </c>
      <c r="CY141" s="315">
        <f ca="1">IF(CY138=0,0,
IF(CY138&lt;1,0,
IF($N135-CY136&lt;&gt;$N135,-PMT(Insert_Finance!$C$17,$N135,OFFSET(CY138,,(CY136-$N135),1,1),0,0),
IF(CY136=0,0,CX141))))</f>
        <v>0</v>
      </c>
      <c r="CZ141" s="315">
        <f ca="1">IF(CZ138=0,0,
IF(CZ138&lt;1,0,
IF($N135-CZ136&lt;&gt;$N135,-PMT(Insert_Finance!$C$17,$N135,OFFSET(CZ138,,(CZ136-$N135),1,1),0,0),
IF(CZ136=0,0,CY141))))</f>
        <v>0</v>
      </c>
    </row>
    <row r="142" spans="1:104" ht="30" customHeight="1" collapsed="1" x14ac:dyDescent="0.3">
      <c r="A142" s="304"/>
      <c r="B142" s="674"/>
      <c r="C142" s="657"/>
      <c r="D142" s="658"/>
      <c r="E142" s="307" t="str">
        <f>_xlfn.IFNA(INDEX(Table_Def[[Asset category]:[Unit]],MATCH(Insert_Assets!B142,Table_Def[Asset category],0),2),"")</f>
        <v/>
      </c>
      <c r="F142" s="682"/>
      <c r="G142" s="340" t="s">
        <v>211</v>
      </c>
      <c r="H142" s="309">
        <f t="shared" si="244"/>
        <v>0</v>
      </c>
      <c r="I142" s="687"/>
      <c r="J142" s="688"/>
      <c r="K142" s="311">
        <f t="shared" si="438"/>
        <v>0</v>
      </c>
      <c r="L142" s="312">
        <f t="shared" si="393"/>
        <v>1</v>
      </c>
      <c r="M142" s="313">
        <f t="shared" si="245"/>
        <v>0</v>
      </c>
      <c r="N142" s="316">
        <f>_xlfn.IFNA(IF(INDEX(Table_Def[],MATCH(B142,Table_Def[Asset category],0),3)=0,20,INDEX(Table_Def[],MATCH(B142,Table_Def[Asset category],0),3)),0)</f>
        <v>0</v>
      </c>
      <c r="P142" s="178"/>
      <c r="Q142" s="178"/>
      <c r="R142" s="178"/>
      <c r="S142" s="178"/>
      <c r="T142" s="302">
        <f t="shared" si="252"/>
        <v>0</v>
      </c>
      <c r="U142" s="302">
        <f>SUMIF($CG$6:$CZ$6,T$17,$CG145:$CZ145)</f>
        <v>0</v>
      </c>
      <c r="V142" s="302">
        <f>SUMIF($CG$6:$CZ$6,T$17,$CG147:$CZ147)</f>
        <v>0</v>
      </c>
      <c r="W142" s="302">
        <f t="shared" si="253"/>
        <v>0</v>
      </c>
      <c r="X142" s="302">
        <f>SUMIF($CG$6:$CZ$6,W$17,$CG145:$CZ145)</f>
        <v>0</v>
      </c>
      <c r="Y142" s="302">
        <f>SUMIF($CG$6:$CZ$6,W$17,$CG147:$CZ147)</f>
        <v>0</v>
      </c>
      <c r="Z142" s="302">
        <f t="shared" si="254"/>
        <v>0</v>
      </c>
      <c r="AA142" s="302">
        <f>SUMIF($CG$6:$CZ$6,Z$17,$CG145:$CZ145)</f>
        <v>0</v>
      </c>
      <c r="AB142" s="302">
        <f>SUMIF($CG$6:$CZ$6,Z$17,$CG147:$CZ147)</f>
        <v>0</v>
      </c>
      <c r="AC142" s="302">
        <f t="shared" si="255"/>
        <v>0</v>
      </c>
      <c r="AD142" s="302">
        <f>SUMIF($CG$6:$CZ$6,AC$17,$CG145:$CZ145)</f>
        <v>0</v>
      </c>
      <c r="AE142" s="302">
        <f>SUMIF($CG$6:$CZ$6,AC$17,$CG147:$CZ147)</f>
        <v>0</v>
      </c>
      <c r="AF142" s="302">
        <f t="shared" si="256"/>
        <v>0</v>
      </c>
      <c r="AG142" s="302">
        <f>SUMIF($CG$6:$CZ$6,AF$17,$CG145:$CZ145)</f>
        <v>0</v>
      </c>
      <c r="AH142" s="302">
        <f>SUMIF($CG$6:$CZ$6,AF$17,$CG147:$CZ147)</f>
        <v>0</v>
      </c>
      <c r="AI142" s="302">
        <f t="shared" si="257"/>
        <v>0</v>
      </c>
      <c r="AJ142" s="302">
        <f>SUMIF($CG$6:$CZ$6,AI$17,$CG145:$CZ145)</f>
        <v>0</v>
      </c>
      <c r="AK142" s="302">
        <f>SUMIF($CG$6:$CZ$6,AI$17,$CG147:$CZ147)</f>
        <v>0</v>
      </c>
      <c r="AL142" s="302">
        <f t="shared" si="258"/>
        <v>0</v>
      </c>
      <c r="AM142" s="302">
        <f>SUMIF($CG$6:$CZ$6,AL$17,$CG145:$CZ145)</f>
        <v>0</v>
      </c>
      <c r="AN142" s="302">
        <f>SUMIF($CG$6:$CZ$6,AL$17,$CG147:$CZ147)</f>
        <v>0</v>
      </c>
      <c r="AO142" s="302">
        <f t="shared" si="259"/>
        <v>0</v>
      </c>
      <c r="AP142" s="302">
        <f>SUMIF($CG$6:$CZ$6,AO$17,$CG145:$CZ145)</f>
        <v>0</v>
      </c>
      <c r="AQ142" s="302">
        <f>SUMIF($CG$6:$CZ$6,AO$17,$CG147:$CZ147)</f>
        <v>0</v>
      </c>
      <c r="AR142" s="302">
        <f t="shared" si="260"/>
        <v>0</v>
      </c>
      <c r="AS142" s="302">
        <f>SUMIF($CG$6:$CZ$6,AR$17,$CG145:$CZ145)</f>
        <v>0</v>
      </c>
      <c r="AT142" s="302">
        <f>SUMIF($CG$6:$CZ$6,AR$17,$CG147:$CZ147)</f>
        <v>0</v>
      </c>
      <c r="AU142" s="302">
        <f t="shared" si="261"/>
        <v>0</v>
      </c>
      <c r="AV142" s="302">
        <f>SUMIF($CG$6:$CZ$6,AU$17,$CG145:$CZ145)</f>
        <v>0</v>
      </c>
      <c r="AW142" s="302">
        <f>SUMIF($CG$6:$CZ$6,AU$17,$CG147:$CZ147)</f>
        <v>0</v>
      </c>
      <c r="AX142" s="302">
        <f t="shared" si="262"/>
        <v>0</v>
      </c>
      <c r="AY142" s="302">
        <f>SUMIF($CG$6:$CZ$6,AX$17,$CG145:$CZ145)</f>
        <v>0</v>
      </c>
      <c r="AZ142" s="302">
        <f>SUMIF($CG$6:$CZ$6,AX$17,$CG147:$CZ147)</f>
        <v>0</v>
      </c>
      <c r="BA142" s="302">
        <f t="shared" si="263"/>
        <v>0</v>
      </c>
      <c r="BB142" s="302">
        <f>SUMIF($CG$6:$CZ$6,BA$17,$CG145:$CZ145)</f>
        <v>0</v>
      </c>
      <c r="BC142" s="302">
        <f>SUMIF($CG$6:$CZ$6,BA$17,$CG147:$CZ147)</f>
        <v>0</v>
      </c>
      <c r="BD142" s="302">
        <f t="shared" si="264"/>
        <v>0</v>
      </c>
      <c r="BE142" s="302">
        <f>SUMIF($CG$6:$CZ$6,BD$17,$CG145:$CZ145)</f>
        <v>0</v>
      </c>
      <c r="BF142" s="302">
        <f>SUMIF($CG$6:$CZ$6,BD$17,$CG147:$CZ147)</f>
        <v>0</v>
      </c>
      <c r="BG142" s="302">
        <f t="shared" si="265"/>
        <v>0</v>
      </c>
      <c r="BH142" s="302">
        <f>SUMIF($CG$6:$CZ$6,BG$17,$CG145:$CZ145)</f>
        <v>0</v>
      </c>
      <c r="BI142" s="302">
        <f>SUMIF($CG$6:$CZ$6,BG$17,$CG147:$CZ147)</f>
        <v>0</v>
      </c>
      <c r="BJ142" s="302">
        <f t="shared" si="266"/>
        <v>0</v>
      </c>
      <c r="BK142" s="302">
        <f>SUMIF($CG$6:$CZ$6,BJ$17,$CG145:$CZ145)</f>
        <v>0</v>
      </c>
      <c r="BL142" s="302">
        <f>SUMIF($CG$6:$CZ$6,BJ$17,$CG147:$CZ147)</f>
        <v>0</v>
      </c>
      <c r="BM142" s="302">
        <f t="shared" si="267"/>
        <v>0</v>
      </c>
      <c r="BN142" s="302">
        <f>SUMIF($CG$6:$CZ$6,BM$17,$CG145:$CZ145)</f>
        <v>0</v>
      </c>
      <c r="BO142" s="302">
        <f>SUMIF($CG$6:$CZ$6,BM$17,$CG147:$CZ147)</f>
        <v>0</v>
      </c>
      <c r="BP142" s="302">
        <f t="shared" si="268"/>
        <v>0</v>
      </c>
      <c r="BQ142" s="302">
        <f>SUMIF($CG$6:$CZ$6,BP$17,$CG145:$CZ145)</f>
        <v>0</v>
      </c>
      <c r="BR142" s="302">
        <f>SUMIF($CG$6:$CZ$6,BP$17,$CG147:$CZ147)</f>
        <v>0</v>
      </c>
      <c r="BS142" s="302">
        <f t="shared" si="269"/>
        <v>0</v>
      </c>
      <c r="BT142" s="302">
        <f>SUMIF($CG$6:$CZ$6,BS$17,$CG145:$CZ145)</f>
        <v>0</v>
      </c>
      <c r="BU142" s="302">
        <f>SUMIF($CG$6:$CZ$6,BS$17,$CG147:$CZ147)</f>
        <v>0</v>
      </c>
      <c r="BV142" s="302">
        <f t="shared" si="270"/>
        <v>0</v>
      </c>
      <c r="BW142" s="302">
        <f>SUMIF($CG$6:$CZ$6,BV$17,$CG145:$CZ145)</f>
        <v>0</v>
      </c>
      <c r="BX142" s="302">
        <f>SUMIF($CG$6:$CZ$6,BV$17,$CG147:$CZ147)</f>
        <v>0</v>
      </c>
      <c r="BY142" s="302">
        <f t="shared" si="271"/>
        <v>0</v>
      </c>
      <c r="BZ142" s="302">
        <f>SUMIF($CG$6:$CZ$6,BY$17,$CG145:$CZ145)</f>
        <v>0</v>
      </c>
      <c r="CA142" s="302">
        <f>SUMIF($CG$6:$CZ$6,BY$17,$CG147:$CZ147)</f>
        <v>0</v>
      </c>
      <c r="CB142" s="189"/>
      <c r="CC142" s="303"/>
      <c r="CD142" s="303"/>
      <c r="CF142" s="293"/>
      <c r="CG142" s="315"/>
    </row>
    <row r="143" spans="1:104" ht="15" hidden="1" customHeight="1" outlineLevel="1" x14ac:dyDescent="0.3">
      <c r="A143" s="304"/>
      <c r="B143" s="286"/>
      <c r="C143" s="325"/>
      <c r="D143" s="325"/>
      <c r="E143" s="286" t="str">
        <f>_xlfn.IFNA(INDEX(Table_Def[[Asset category]:[Unit]],MATCH(Insert_Assets!B143,Table_Def[Asset category],0),2),"")</f>
        <v/>
      </c>
      <c r="F143" s="326"/>
      <c r="G143" s="345"/>
      <c r="H143" s="327">
        <f t="shared" si="244"/>
        <v>0</v>
      </c>
      <c r="I143" s="346"/>
      <c r="J143" s="347"/>
      <c r="K143" s="329">
        <f t="shared" si="438"/>
        <v>0</v>
      </c>
      <c r="L143" s="330">
        <f t="shared" si="393"/>
        <v>1</v>
      </c>
      <c r="M143" s="329">
        <f t="shared" si="245"/>
        <v>0</v>
      </c>
      <c r="N143" s="316">
        <f>_xlfn.IFNA(IF(INDEX(Table_Def[],MATCH(B143,Table_Def[Asset category],0),3)=0,20,INDEX(Table_Def[],MATCH(B143,Table_Def[Asset category],0),3)),0)</f>
        <v>0</v>
      </c>
      <c r="P143" s="178"/>
      <c r="Q143" s="178"/>
      <c r="R143" s="178"/>
      <c r="S143" s="178"/>
      <c r="T143" s="302"/>
      <c r="U143" s="302"/>
      <c r="V143" s="302"/>
      <c r="W143" s="302"/>
      <c r="X143" s="302"/>
      <c r="Y143" s="302"/>
      <c r="Z143" s="302"/>
      <c r="AA143" s="302"/>
      <c r="AB143" s="302"/>
      <c r="AC143" s="302"/>
      <c r="AD143" s="302"/>
      <c r="AE143" s="302"/>
      <c r="AF143" s="302"/>
      <c r="AG143" s="302"/>
      <c r="AH143" s="302"/>
      <c r="AI143" s="302"/>
      <c r="AJ143" s="302"/>
      <c r="AK143" s="302"/>
      <c r="AL143" s="302"/>
      <c r="AM143" s="302"/>
      <c r="AN143" s="302"/>
      <c r="AO143" s="302"/>
      <c r="AP143" s="302"/>
      <c r="AQ143" s="302"/>
      <c r="AR143" s="302"/>
      <c r="AS143" s="302"/>
      <c r="AT143" s="302"/>
      <c r="AU143" s="302"/>
      <c r="AV143" s="302"/>
      <c r="AW143" s="302"/>
      <c r="AX143" s="302"/>
      <c r="AY143" s="302"/>
      <c r="AZ143" s="302"/>
      <c r="BA143" s="302"/>
      <c r="BB143" s="302"/>
      <c r="BC143" s="302"/>
      <c r="BD143" s="302"/>
      <c r="BE143" s="302"/>
      <c r="BF143" s="302"/>
      <c r="BG143" s="302"/>
      <c r="BH143" s="302"/>
      <c r="BI143" s="302"/>
      <c r="BJ143" s="302"/>
      <c r="BK143" s="302"/>
      <c r="BL143" s="302"/>
      <c r="BM143" s="302"/>
      <c r="BN143" s="302"/>
      <c r="BO143" s="302"/>
      <c r="BP143" s="302"/>
      <c r="BQ143" s="302"/>
      <c r="BR143" s="302"/>
      <c r="BS143" s="302"/>
      <c r="BT143" s="302"/>
      <c r="BU143" s="302"/>
      <c r="BV143" s="302"/>
      <c r="BW143" s="302"/>
      <c r="BX143" s="302"/>
      <c r="BY143" s="302"/>
      <c r="BZ143" s="302"/>
      <c r="CA143" s="302"/>
      <c r="CB143" s="189"/>
      <c r="CC143" s="303"/>
      <c r="CD143" s="303"/>
      <c r="CE143" s="53" t="s">
        <v>49</v>
      </c>
      <c r="CF143" s="293"/>
      <c r="CG143" s="314">
        <f>IF($I142=CG$6,$N142,
IF(CF142&gt;0,CF142-1,0))</f>
        <v>0</v>
      </c>
      <c r="CH143" s="314">
        <f ca="1">IF(OR($I142=CH$6,CG144=$N142),$N142,
IF(CG143&gt;0,CG143-1,0))</f>
        <v>0</v>
      </c>
      <c r="CI143" s="314">
        <f t="shared" ref="CI143" ca="1" si="442">IF(OR($I142=CI$6,CH144=$N142),$N142,
IF(CH143&gt;0,CH143-1,0))</f>
        <v>0</v>
      </c>
      <c r="CJ143" s="314">
        <f t="shared" ref="CJ143" ca="1" si="443">IF(OR($I142=CJ$6,CI144=$N142),$N142,
IF(CI143&gt;0,CI143-1,0))</f>
        <v>0</v>
      </c>
      <c r="CK143" s="314">
        <f t="shared" ref="CK143" ca="1" si="444">IF(OR($I142=CK$6,CJ144=$N142),$N142,
IF(CJ143&gt;0,CJ143-1,0))</f>
        <v>0</v>
      </c>
      <c r="CL143" s="314">
        <f t="shared" ref="CL143" ca="1" si="445">IF(OR($I142=CL$6,CK144=$N142),$N142,
IF(CK143&gt;0,CK143-1,0))</f>
        <v>0</v>
      </c>
      <c r="CM143" s="314">
        <f t="shared" ref="CM143" ca="1" si="446">IF(OR($I142=CM$6,CL144=$N142),$N142,
IF(CL143&gt;0,CL143-1,0))</f>
        <v>0</v>
      </c>
      <c r="CN143" s="314">
        <f t="shared" ref="CN143" ca="1" si="447">IF(OR($I142=CN$6,CM144=$N142),$N142,
IF(CM143&gt;0,CM143-1,0))</f>
        <v>0</v>
      </c>
      <c r="CO143" s="314">
        <f t="shared" ref="CO143" ca="1" si="448">IF(OR($I142=CO$6,CN144=$N142),$N142,
IF(CN143&gt;0,CN143-1,0))</f>
        <v>0</v>
      </c>
      <c r="CP143" s="314">
        <f t="shared" ref="CP143" ca="1" si="449">IF(OR($I142=CP$6,CO144=$N142),$N142,
IF(CO143&gt;0,CO143-1,0))</f>
        <v>0</v>
      </c>
      <c r="CQ143" s="314">
        <f t="shared" ref="CQ143" ca="1" si="450">IF(OR($I142=CQ$6,CP144=$N142),$N142,
IF(CP143&gt;0,CP143-1,0))</f>
        <v>0</v>
      </c>
      <c r="CR143" s="314">
        <f t="shared" ref="CR143" ca="1" si="451">IF(OR($I142=CR$6,CQ144=$N142),$N142,
IF(CQ143&gt;0,CQ143-1,0))</f>
        <v>0</v>
      </c>
      <c r="CS143" s="314">
        <f t="shared" ref="CS143" ca="1" si="452">IF(OR($I142=CS$6,CR144=$N142),$N142,
IF(CR143&gt;0,CR143-1,0))</f>
        <v>0</v>
      </c>
      <c r="CT143" s="314">
        <f t="shared" ref="CT143" ca="1" si="453">IF(OR($I142=CT$6,CS144=$N142),$N142,
IF(CS143&gt;0,CS143-1,0))</f>
        <v>0</v>
      </c>
      <c r="CU143" s="314">
        <f t="shared" ref="CU143" ca="1" si="454">IF(OR($I142=CU$6,CT144=$N142),$N142,
IF(CT143&gt;0,CT143-1,0))</f>
        <v>0</v>
      </c>
      <c r="CV143" s="314">
        <f t="shared" ref="CV143" ca="1" si="455">IF(OR($I142=CV$6,CU144=$N142),$N142,
IF(CU143&gt;0,CU143-1,0))</f>
        <v>0</v>
      </c>
      <c r="CW143" s="314">
        <f t="shared" ref="CW143" ca="1" si="456">IF(OR($I142=CW$6,CV144=$N142),$N142,
IF(CV143&gt;0,CV143-1,0))</f>
        <v>0</v>
      </c>
      <c r="CX143" s="314">
        <f t="shared" ref="CX143" ca="1" si="457">IF(OR($I142=CX$6,CW144=$N142),$N142,
IF(CW143&gt;0,CW143-1,0))</f>
        <v>0</v>
      </c>
      <c r="CY143" s="314">
        <f t="shared" ref="CY143" ca="1" si="458">IF(OR($I142=CY$6,CX144=$N142),$N142,
IF(CX143&gt;0,CX143-1,0))</f>
        <v>0</v>
      </c>
      <c r="CZ143" s="314">
        <f t="shared" ref="CZ143" ca="1" si="459">IF(OR($I142=CZ$6,CY144=$N142),$N142,
IF(CY143&gt;0,CY143-1,0))</f>
        <v>0</v>
      </c>
    </row>
    <row r="144" spans="1:104" ht="15" hidden="1" customHeight="1" outlineLevel="1" x14ac:dyDescent="0.3">
      <c r="A144" s="304"/>
      <c r="B144" s="331"/>
      <c r="C144" s="119"/>
      <c r="D144" s="119"/>
      <c r="E144" s="331" t="str">
        <f>_xlfn.IFNA(INDEX(Table_Def[[Asset category]:[Unit]],MATCH(Insert_Assets!B144,Table_Def[Asset category],0),2),"")</f>
        <v/>
      </c>
      <c r="F144" s="332"/>
      <c r="G144" s="348"/>
      <c r="H144" s="333">
        <f t="shared" si="244"/>
        <v>0</v>
      </c>
      <c r="I144" s="148"/>
      <c r="J144" s="349"/>
      <c r="K144" s="335"/>
      <c r="L144" s="336">
        <f t="shared" si="393"/>
        <v>1</v>
      </c>
      <c r="M144" s="335">
        <f t="shared" si="245"/>
        <v>0</v>
      </c>
      <c r="N144" s="316">
        <f>_xlfn.IFNA(IF(INDEX(Table_Def[],MATCH(B144,Table_Def[Asset category],0),3)=0,20,INDEX(Table_Def[],MATCH(B144,Table_Def[Asset category],0),3)),0)</f>
        <v>0</v>
      </c>
      <c r="P144" s="178"/>
      <c r="Q144" s="178"/>
      <c r="R144" s="178"/>
      <c r="S144" s="178"/>
      <c r="T144" s="302"/>
      <c r="U144" s="302"/>
      <c r="V144" s="302"/>
      <c r="W144" s="302"/>
      <c r="X144" s="302"/>
      <c r="Y144" s="302"/>
      <c r="Z144" s="302"/>
      <c r="AA144" s="302"/>
      <c r="AB144" s="302"/>
      <c r="AC144" s="302"/>
      <c r="AD144" s="302"/>
      <c r="AE144" s="302"/>
      <c r="AF144" s="302"/>
      <c r="AG144" s="302"/>
      <c r="AH144" s="302"/>
      <c r="AI144" s="302"/>
      <c r="AJ144" s="302"/>
      <c r="AK144" s="302"/>
      <c r="AL144" s="302"/>
      <c r="AM144" s="302"/>
      <c r="AN144" s="302"/>
      <c r="AO144" s="302"/>
      <c r="AP144" s="302"/>
      <c r="AQ144" s="302"/>
      <c r="AR144" s="302"/>
      <c r="AS144" s="302"/>
      <c r="AT144" s="302"/>
      <c r="AU144" s="302"/>
      <c r="AV144" s="302"/>
      <c r="AW144" s="302"/>
      <c r="AX144" s="302"/>
      <c r="AY144" s="302"/>
      <c r="AZ144" s="302"/>
      <c r="BA144" s="302"/>
      <c r="BB144" s="302"/>
      <c r="BC144" s="302"/>
      <c r="BD144" s="302"/>
      <c r="BE144" s="302"/>
      <c r="BF144" s="302"/>
      <c r="BG144" s="302"/>
      <c r="BH144" s="302"/>
      <c r="BI144" s="302"/>
      <c r="BJ144" s="302"/>
      <c r="BK144" s="302"/>
      <c r="BL144" s="302"/>
      <c r="BM144" s="302"/>
      <c r="BN144" s="302"/>
      <c r="BO144" s="302"/>
      <c r="BP144" s="302"/>
      <c r="BQ144" s="302"/>
      <c r="BR144" s="302"/>
      <c r="BS144" s="302"/>
      <c r="BT144" s="302"/>
      <c r="BU144" s="302"/>
      <c r="BV144" s="302"/>
      <c r="BW144" s="302"/>
      <c r="BX144" s="302"/>
      <c r="BY144" s="302"/>
      <c r="BZ144" s="302"/>
      <c r="CA144" s="302"/>
      <c r="CB144" s="189"/>
      <c r="CC144" s="303"/>
      <c r="CD144" s="303"/>
      <c r="CE144" s="53" t="s">
        <v>116</v>
      </c>
      <c r="CF144" s="293"/>
      <c r="CG144" s="314">
        <f t="shared" ref="CG144" ca="1" si="460">IF(AND(CG143=$N142,CG143&gt;0),1,IF(CG143=0,0,OFFSET(CG143,,(CG143-$N142),1,1)-CG143+1))</f>
        <v>0</v>
      </c>
      <c r="CH144" s="314">
        <f ca="1">IF(AND(CH143=$N142,CH143&gt;0),1,IF(CH143=0,0,OFFSET(CH143,,(CH143-$N142),1,1)-CH143+1))</f>
        <v>0</v>
      </c>
      <c r="CI144" s="314">
        <f t="shared" ref="CI144:CZ144" ca="1" si="461">IF(AND(CI143=$N142,CI143&gt;0),1,IF(CI143=0,0,OFFSET(CI143,,(CI143-$N142),1,1)-CI143+1))</f>
        <v>0</v>
      </c>
      <c r="CJ144" s="314">
        <f t="shared" ca="1" si="461"/>
        <v>0</v>
      </c>
      <c r="CK144" s="314">
        <f t="shared" ca="1" si="461"/>
        <v>0</v>
      </c>
      <c r="CL144" s="314">
        <f t="shared" ca="1" si="461"/>
        <v>0</v>
      </c>
      <c r="CM144" s="314">
        <f t="shared" ca="1" si="461"/>
        <v>0</v>
      </c>
      <c r="CN144" s="314">
        <f t="shared" ca="1" si="461"/>
        <v>0</v>
      </c>
      <c r="CO144" s="314">
        <f t="shared" ca="1" si="461"/>
        <v>0</v>
      </c>
      <c r="CP144" s="314">
        <f t="shared" ca="1" si="461"/>
        <v>0</v>
      </c>
      <c r="CQ144" s="314">
        <f t="shared" ca="1" si="461"/>
        <v>0</v>
      </c>
      <c r="CR144" s="314">
        <f t="shared" ca="1" si="461"/>
        <v>0</v>
      </c>
      <c r="CS144" s="314">
        <f t="shared" ca="1" si="461"/>
        <v>0</v>
      </c>
      <c r="CT144" s="314">
        <f t="shared" ca="1" si="461"/>
        <v>0</v>
      </c>
      <c r="CU144" s="314">
        <f t="shared" ca="1" si="461"/>
        <v>0</v>
      </c>
      <c r="CV144" s="314">
        <f t="shared" ca="1" si="461"/>
        <v>0</v>
      </c>
      <c r="CW144" s="314">
        <f t="shared" ca="1" si="461"/>
        <v>0</v>
      </c>
      <c r="CX144" s="314">
        <f t="shared" ca="1" si="461"/>
        <v>0</v>
      </c>
      <c r="CY144" s="314">
        <f t="shared" ca="1" si="461"/>
        <v>0</v>
      </c>
      <c r="CZ144" s="314">
        <f t="shared" ca="1" si="461"/>
        <v>0</v>
      </c>
    </row>
    <row r="145" spans="1:104" ht="15" hidden="1" customHeight="1" outlineLevel="1" x14ac:dyDescent="0.3">
      <c r="A145" s="304"/>
      <c r="B145" s="331"/>
      <c r="C145" s="119"/>
      <c r="D145" s="119"/>
      <c r="E145" s="331" t="str">
        <f>_xlfn.IFNA(INDEX(Table_Def[[Asset category]:[Unit]],MATCH(Insert_Assets!B145,Table_Def[Asset category],0),2),"")</f>
        <v/>
      </c>
      <c r="F145" s="332"/>
      <c r="G145" s="348"/>
      <c r="H145" s="333">
        <f t="shared" si="244"/>
        <v>0</v>
      </c>
      <c r="I145" s="148"/>
      <c r="J145" s="349"/>
      <c r="K145" s="335">
        <f t="shared" ref="K145:K150" si="462">SUMIF($J$22:$J$384,J145,$H$22:$H$384)</f>
        <v>0</v>
      </c>
      <c r="L145" s="336">
        <f t="shared" si="393"/>
        <v>1</v>
      </c>
      <c r="M145" s="335">
        <f t="shared" si="245"/>
        <v>0</v>
      </c>
      <c r="N145" s="316">
        <f>_xlfn.IFNA(IF(INDEX(Table_Def[],MATCH(B145,Table_Def[Asset category],0),3)=0,20,INDEX(Table_Def[],MATCH(B145,Table_Def[Asset category],0),3)),0)</f>
        <v>0</v>
      </c>
      <c r="P145" s="178"/>
      <c r="Q145" s="178"/>
      <c r="R145" s="178"/>
      <c r="S145" s="178"/>
      <c r="T145" s="302"/>
      <c r="U145" s="302"/>
      <c r="V145" s="302"/>
      <c r="W145" s="302"/>
      <c r="X145" s="302"/>
      <c r="Y145" s="302"/>
      <c r="Z145" s="302"/>
      <c r="AA145" s="302"/>
      <c r="AB145" s="302"/>
      <c r="AC145" s="302"/>
      <c r="AD145" s="302"/>
      <c r="AE145" s="302"/>
      <c r="AF145" s="302"/>
      <c r="AG145" s="302"/>
      <c r="AH145" s="302"/>
      <c r="AI145" s="302"/>
      <c r="AJ145" s="302"/>
      <c r="AK145" s="302"/>
      <c r="AL145" s="302"/>
      <c r="AM145" s="302"/>
      <c r="AN145" s="302"/>
      <c r="AO145" s="302"/>
      <c r="AP145" s="302"/>
      <c r="AQ145" s="302"/>
      <c r="AR145" s="302"/>
      <c r="AS145" s="302"/>
      <c r="AT145" s="302"/>
      <c r="AU145" s="302"/>
      <c r="AV145" s="302"/>
      <c r="AW145" s="302"/>
      <c r="AX145" s="302"/>
      <c r="AY145" s="302"/>
      <c r="AZ145" s="302"/>
      <c r="BA145" s="302"/>
      <c r="BB145" s="302"/>
      <c r="BC145" s="302"/>
      <c r="BD145" s="302"/>
      <c r="BE145" s="302"/>
      <c r="BF145" s="302"/>
      <c r="BG145" s="302"/>
      <c r="BH145" s="302"/>
      <c r="BI145" s="302"/>
      <c r="BJ145" s="302"/>
      <c r="BK145" s="302"/>
      <c r="BL145" s="302"/>
      <c r="BM145" s="302"/>
      <c r="BN145" s="302"/>
      <c r="BO145" s="302"/>
      <c r="BP145" s="302"/>
      <c r="BQ145" s="302"/>
      <c r="BR145" s="302"/>
      <c r="BS145" s="302"/>
      <c r="BT145" s="302"/>
      <c r="BU145" s="302"/>
      <c r="BV145" s="302"/>
      <c r="BW145" s="302"/>
      <c r="BX145" s="302"/>
      <c r="BY145" s="302"/>
      <c r="BZ145" s="302"/>
      <c r="CA145" s="302"/>
      <c r="CB145" s="189"/>
      <c r="CC145" s="303"/>
      <c r="CD145" s="303"/>
      <c r="CE145" s="53" t="s">
        <v>3</v>
      </c>
      <c r="CG145" s="315">
        <f t="shared" ref="CG145:CK145" si="463">IF($I142=CG$6,$H142*$L142,IF(CG143=$N142,$H142,
IF(CF145&gt;0,+CF145-CF146,0)))</f>
        <v>0</v>
      </c>
      <c r="CH145" s="315">
        <f t="shared" ca="1" si="463"/>
        <v>0</v>
      </c>
      <c r="CI145" s="315">
        <f t="shared" ca="1" si="463"/>
        <v>0</v>
      </c>
      <c r="CJ145" s="315">
        <f t="shared" ca="1" si="463"/>
        <v>0</v>
      </c>
      <c r="CK145" s="315">
        <f t="shared" ca="1" si="463"/>
        <v>0</v>
      </c>
      <c r="CL145" s="315">
        <f ca="1">IF($I142=CL$6,$H142*$L142,IF(CL143=$N142,$H142,
IF(CK145&gt;0,+CK145-CK146,0)))</f>
        <v>0</v>
      </c>
      <c r="CM145" s="315">
        <f t="shared" ref="CM145:CZ145" ca="1" si="464">IF($I142=CM$6,$H142*$L142,IF(CM143=$N142,$H142,
IF(CL145&gt;0,+CL145-CL146,0)))</f>
        <v>0</v>
      </c>
      <c r="CN145" s="315">
        <f t="shared" ca="1" si="464"/>
        <v>0</v>
      </c>
      <c r="CO145" s="315">
        <f t="shared" ca="1" si="464"/>
        <v>0</v>
      </c>
      <c r="CP145" s="315">
        <f t="shared" ca="1" si="464"/>
        <v>0</v>
      </c>
      <c r="CQ145" s="315">
        <f t="shared" ca="1" si="464"/>
        <v>0</v>
      </c>
      <c r="CR145" s="315">
        <f t="shared" ca="1" si="464"/>
        <v>0</v>
      </c>
      <c r="CS145" s="315">
        <f t="shared" ca="1" si="464"/>
        <v>0</v>
      </c>
      <c r="CT145" s="315">
        <f t="shared" ca="1" si="464"/>
        <v>0</v>
      </c>
      <c r="CU145" s="315">
        <f t="shared" ca="1" si="464"/>
        <v>0</v>
      </c>
      <c r="CV145" s="315">
        <f t="shared" ca="1" si="464"/>
        <v>0</v>
      </c>
      <c r="CW145" s="315">
        <f t="shared" ca="1" si="464"/>
        <v>0</v>
      </c>
      <c r="CX145" s="315">
        <f t="shared" ca="1" si="464"/>
        <v>0</v>
      </c>
      <c r="CY145" s="315">
        <f t="shared" ca="1" si="464"/>
        <v>0</v>
      </c>
      <c r="CZ145" s="315">
        <f t="shared" ca="1" si="464"/>
        <v>0</v>
      </c>
    </row>
    <row r="146" spans="1:104" ht="15" hidden="1" customHeight="1" outlineLevel="1" x14ac:dyDescent="0.3">
      <c r="A146" s="304"/>
      <c r="B146" s="331"/>
      <c r="C146" s="119"/>
      <c r="D146" s="119"/>
      <c r="E146" s="331" t="str">
        <f>_xlfn.IFNA(INDEX(Table_Def[[Asset category]:[Unit]],MATCH(Insert_Assets!B146,Table_Def[Asset category],0),2),"")</f>
        <v/>
      </c>
      <c r="F146" s="332"/>
      <c r="G146" s="348"/>
      <c r="H146" s="333">
        <f t="shared" si="244"/>
        <v>0</v>
      </c>
      <c r="I146" s="148"/>
      <c r="J146" s="349"/>
      <c r="K146" s="335">
        <f t="shared" si="462"/>
        <v>0</v>
      </c>
      <c r="L146" s="336">
        <f t="shared" si="393"/>
        <v>1</v>
      </c>
      <c r="M146" s="335">
        <f t="shared" si="245"/>
        <v>0</v>
      </c>
      <c r="N146" s="316">
        <f>_xlfn.IFNA(IF(INDEX(Table_Def[],MATCH(B146,Table_Def[Asset category],0),3)=0,20,INDEX(Table_Def[],MATCH(B146,Table_Def[Asset category],0),3)),0)</f>
        <v>0</v>
      </c>
      <c r="P146" s="178"/>
      <c r="Q146" s="178"/>
      <c r="R146" s="178"/>
      <c r="S146" s="178"/>
      <c r="T146" s="302"/>
      <c r="U146" s="302"/>
      <c r="V146" s="302"/>
      <c r="W146" s="302"/>
      <c r="X146" s="302"/>
      <c r="Y146" s="302"/>
      <c r="Z146" s="302"/>
      <c r="AA146" s="302"/>
      <c r="AB146" s="302"/>
      <c r="AC146" s="302"/>
      <c r="AD146" s="302"/>
      <c r="AE146" s="302"/>
      <c r="AF146" s="302"/>
      <c r="AG146" s="302"/>
      <c r="AH146" s="302"/>
      <c r="AI146" s="302"/>
      <c r="AJ146" s="302"/>
      <c r="AK146" s="302"/>
      <c r="AL146" s="302"/>
      <c r="AM146" s="302"/>
      <c r="AN146" s="302"/>
      <c r="AO146" s="302"/>
      <c r="AP146" s="302"/>
      <c r="AQ146" s="302"/>
      <c r="AR146" s="302"/>
      <c r="AS146" s="302"/>
      <c r="AT146" s="302"/>
      <c r="AU146" s="302"/>
      <c r="AV146" s="302"/>
      <c r="AW146" s="302"/>
      <c r="AX146" s="302"/>
      <c r="AY146" s="302"/>
      <c r="AZ146" s="302"/>
      <c r="BA146" s="302"/>
      <c r="BB146" s="302"/>
      <c r="BC146" s="302"/>
      <c r="BD146" s="302"/>
      <c r="BE146" s="302"/>
      <c r="BF146" s="302"/>
      <c r="BG146" s="302"/>
      <c r="BH146" s="302"/>
      <c r="BI146" s="302"/>
      <c r="BJ146" s="302"/>
      <c r="BK146" s="302"/>
      <c r="BL146" s="302"/>
      <c r="BM146" s="302"/>
      <c r="BN146" s="302"/>
      <c r="BO146" s="302"/>
      <c r="BP146" s="302"/>
      <c r="BQ146" s="302"/>
      <c r="BR146" s="302"/>
      <c r="BS146" s="302"/>
      <c r="BT146" s="302"/>
      <c r="BU146" s="302"/>
      <c r="BV146" s="302"/>
      <c r="BW146" s="302"/>
      <c r="BX146" s="302"/>
      <c r="BY146" s="302"/>
      <c r="BZ146" s="302"/>
      <c r="CA146" s="302"/>
      <c r="CB146" s="189"/>
      <c r="CC146" s="303"/>
      <c r="CD146" s="303"/>
      <c r="CE146" s="53" t="s">
        <v>38</v>
      </c>
      <c r="CF146" s="315"/>
      <c r="CG146" s="315">
        <f>IF(CG147&lt;1,0,CG148-CG147)</f>
        <v>0</v>
      </c>
      <c r="CH146" s="315">
        <f t="shared" ref="CH146:CZ146" ca="1" si="465">IF(CH147&lt;1,0,CH148-CH147)</f>
        <v>0</v>
      </c>
      <c r="CI146" s="315">
        <f t="shared" ca="1" si="465"/>
        <v>0</v>
      </c>
      <c r="CJ146" s="315">
        <f t="shared" ca="1" si="465"/>
        <v>0</v>
      </c>
      <c r="CK146" s="315">
        <f t="shared" ca="1" si="465"/>
        <v>0</v>
      </c>
      <c r="CL146" s="315">
        <f t="shared" ca="1" si="465"/>
        <v>0</v>
      </c>
      <c r="CM146" s="315">
        <f t="shared" ca="1" si="465"/>
        <v>0</v>
      </c>
      <c r="CN146" s="315">
        <f t="shared" ca="1" si="465"/>
        <v>0</v>
      </c>
      <c r="CO146" s="315">
        <f t="shared" ca="1" si="465"/>
        <v>0</v>
      </c>
      <c r="CP146" s="315">
        <f t="shared" ca="1" si="465"/>
        <v>0</v>
      </c>
      <c r="CQ146" s="315">
        <f t="shared" ca="1" si="465"/>
        <v>0</v>
      </c>
      <c r="CR146" s="315">
        <f t="shared" ca="1" si="465"/>
        <v>0</v>
      </c>
      <c r="CS146" s="315">
        <f t="shared" ca="1" si="465"/>
        <v>0</v>
      </c>
      <c r="CT146" s="315">
        <f t="shared" ca="1" si="465"/>
        <v>0</v>
      </c>
      <c r="CU146" s="315">
        <f t="shared" ca="1" si="465"/>
        <v>0</v>
      </c>
      <c r="CV146" s="315">
        <f t="shared" ca="1" si="465"/>
        <v>0</v>
      </c>
      <c r="CW146" s="315">
        <f t="shared" ca="1" si="465"/>
        <v>0</v>
      </c>
      <c r="CX146" s="315">
        <f t="shared" ca="1" si="465"/>
        <v>0</v>
      </c>
      <c r="CY146" s="315">
        <f t="shared" ca="1" si="465"/>
        <v>0</v>
      </c>
      <c r="CZ146" s="315">
        <f t="shared" ca="1" si="465"/>
        <v>0</v>
      </c>
    </row>
    <row r="147" spans="1:104" ht="15" hidden="1" customHeight="1" outlineLevel="1" x14ac:dyDescent="0.3">
      <c r="A147" s="304"/>
      <c r="B147" s="331"/>
      <c r="C147" s="119"/>
      <c r="D147" s="119"/>
      <c r="E147" s="331" t="str">
        <f>_xlfn.IFNA(INDEX(Table_Def[[Asset category]:[Unit]],MATCH(Insert_Assets!B147,Table_Def[Asset category],0),2),"")</f>
        <v/>
      </c>
      <c r="F147" s="332"/>
      <c r="G147" s="348"/>
      <c r="H147" s="333">
        <f t="shared" si="244"/>
        <v>0</v>
      </c>
      <c r="I147" s="148"/>
      <c r="J147" s="349"/>
      <c r="K147" s="335">
        <f t="shared" si="462"/>
        <v>0</v>
      </c>
      <c r="L147" s="336">
        <f t="shared" si="393"/>
        <v>1</v>
      </c>
      <c r="M147" s="335">
        <f t="shared" si="245"/>
        <v>0</v>
      </c>
      <c r="N147" s="316">
        <f>_xlfn.IFNA(IF(INDEX(Table_Def[],MATCH(B147,Table_Def[Asset category],0),3)=0,20,INDEX(Table_Def[],MATCH(B147,Table_Def[Asset category],0),3)),0)</f>
        <v>0</v>
      </c>
      <c r="P147" s="178"/>
      <c r="Q147" s="178"/>
      <c r="R147" s="178"/>
      <c r="S147" s="178"/>
      <c r="T147" s="302"/>
      <c r="U147" s="302"/>
      <c r="V147" s="302"/>
      <c r="W147" s="302"/>
      <c r="X147" s="302"/>
      <c r="Y147" s="302"/>
      <c r="Z147" s="302"/>
      <c r="AA147" s="302"/>
      <c r="AB147" s="302"/>
      <c r="AC147" s="302"/>
      <c r="AD147" s="302"/>
      <c r="AE147" s="302"/>
      <c r="AF147" s="302"/>
      <c r="AG147" s="302"/>
      <c r="AH147" s="302"/>
      <c r="AI147" s="302"/>
      <c r="AJ147" s="302"/>
      <c r="AK147" s="302"/>
      <c r="AL147" s="302"/>
      <c r="AM147" s="302"/>
      <c r="AN147" s="302"/>
      <c r="AO147" s="302"/>
      <c r="AP147" s="302"/>
      <c r="AQ147" s="302"/>
      <c r="AR147" s="302"/>
      <c r="AS147" s="302"/>
      <c r="AT147" s="302"/>
      <c r="AU147" s="302"/>
      <c r="AV147" s="302"/>
      <c r="AW147" s="302"/>
      <c r="AX147" s="302"/>
      <c r="AY147" s="302"/>
      <c r="AZ147" s="302"/>
      <c r="BA147" s="302"/>
      <c r="BB147" s="302"/>
      <c r="BC147" s="302"/>
      <c r="BD147" s="302"/>
      <c r="BE147" s="302"/>
      <c r="BF147" s="302"/>
      <c r="BG147" s="302"/>
      <c r="BH147" s="302"/>
      <c r="BI147" s="302"/>
      <c r="BJ147" s="302"/>
      <c r="BK147" s="302"/>
      <c r="BL147" s="302"/>
      <c r="BM147" s="302"/>
      <c r="BN147" s="302"/>
      <c r="BO147" s="302"/>
      <c r="BP147" s="302"/>
      <c r="BQ147" s="302"/>
      <c r="BR147" s="302"/>
      <c r="BS147" s="302"/>
      <c r="BT147" s="302"/>
      <c r="BU147" s="302"/>
      <c r="BV147" s="302"/>
      <c r="BW147" s="302"/>
      <c r="BX147" s="302"/>
      <c r="BY147" s="302"/>
      <c r="BZ147" s="302"/>
      <c r="CA147" s="302"/>
      <c r="CB147" s="189"/>
      <c r="CC147" s="303"/>
      <c r="CD147" s="303"/>
      <c r="CE147" s="53" t="s">
        <v>47</v>
      </c>
      <c r="CG147" s="315">
        <f>CG145*Insert_Finance!$C$17</f>
        <v>0</v>
      </c>
      <c r="CH147" s="315">
        <f ca="1">CH145*Insert_Finance!$C$17</f>
        <v>0</v>
      </c>
      <c r="CI147" s="315">
        <f ca="1">CI145*Insert_Finance!$C$17</f>
        <v>0</v>
      </c>
      <c r="CJ147" s="315">
        <f ca="1">CJ145*Insert_Finance!$C$17</f>
        <v>0</v>
      </c>
      <c r="CK147" s="315">
        <f ca="1">CK145*Insert_Finance!$C$17</f>
        <v>0</v>
      </c>
      <c r="CL147" s="315">
        <f ca="1">CL145*Insert_Finance!$C$17</f>
        <v>0</v>
      </c>
      <c r="CM147" s="315">
        <f ca="1">CM145*Insert_Finance!$C$17</f>
        <v>0</v>
      </c>
      <c r="CN147" s="315">
        <f ca="1">CN145*Insert_Finance!$C$17</f>
        <v>0</v>
      </c>
      <c r="CO147" s="315">
        <f ca="1">CO145*Insert_Finance!$C$17</f>
        <v>0</v>
      </c>
      <c r="CP147" s="315">
        <f ca="1">CP145*Insert_Finance!$C$17</f>
        <v>0</v>
      </c>
      <c r="CQ147" s="315">
        <f ca="1">CQ145*Insert_Finance!$C$17</f>
        <v>0</v>
      </c>
      <c r="CR147" s="315">
        <f ca="1">CR145*Insert_Finance!$C$17</f>
        <v>0</v>
      </c>
      <c r="CS147" s="315">
        <f ca="1">CS145*Insert_Finance!$C$17</f>
        <v>0</v>
      </c>
      <c r="CT147" s="315">
        <f ca="1">CT145*Insert_Finance!$C$17</f>
        <v>0</v>
      </c>
      <c r="CU147" s="315">
        <f ca="1">CU145*Insert_Finance!$C$17</f>
        <v>0</v>
      </c>
      <c r="CV147" s="315">
        <f ca="1">CV145*Insert_Finance!$C$17</f>
        <v>0</v>
      </c>
      <c r="CW147" s="315">
        <f ca="1">CW145*Insert_Finance!$C$17</f>
        <v>0</v>
      </c>
      <c r="CX147" s="315">
        <f ca="1">CX145*Insert_Finance!$C$17</f>
        <v>0</v>
      </c>
      <c r="CY147" s="315">
        <f ca="1">CY145*Insert_Finance!$C$17</f>
        <v>0</v>
      </c>
      <c r="CZ147" s="315">
        <f ca="1">CZ145*Insert_Finance!$C$17</f>
        <v>0</v>
      </c>
    </row>
    <row r="148" spans="1:104" ht="15" hidden="1" customHeight="1" outlineLevel="1" x14ac:dyDescent="0.3">
      <c r="A148" s="304"/>
      <c r="B148" s="275"/>
      <c r="C148" s="119"/>
      <c r="D148" s="119"/>
      <c r="E148" s="331" t="str">
        <f>_xlfn.IFNA(INDEX(Table_Def[[Asset category]:[Unit]],MATCH(Insert_Assets!B148,Table_Def[Asset category],0),2),"")</f>
        <v/>
      </c>
      <c r="F148" s="332"/>
      <c r="G148" s="348"/>
      <c r="H148" s="333">
        <f t="shared" si="244"/>
        <v>0</v>
      </c>
      <c r="I148" s="148"/>
      <c r="J148" s="349"/>
      <c r="K148" s="335">
        <f t="shared" si="462"/>
        <v>0</v>
      </c>
      <c r="L148" s="350">
        <f t="shared" si="393"/>
        <v>1</v>
      </c>
      <c r="M148" s="351">
        <f t="shared" si="245"/>
        <v>0</v>
      </c>
      <c r="N148" s="316">
        <f>_xlfn.IFNA(IF(INDEX(Table_Def[],MATCH(B148,Table_Def[Asset category],0),3)=0,20,INDEX(Table_Def[],MATCH(B148,Table_Def[Asset category],0),3)),0)</f>
        <v>0</v>
      </c>
      <c r="P148" s="178"/>
      <c r="Q148" s="178"/>
      <c r="R148" s="178"/>
      <c r="S148" s="178"/>
      <c r="T148" s="302"/>
      <c r="U148" s="302"/>
      <c r="V148" s="302"/>
      <c r="W148" s="302"/>
      <c r="X148" s="302"/>
      <c r="Y148" s="302"/>
      <c r="Z148" s="302"/>
      <c r="AA148" s="302"/>
      <c r="AB148" s="302"/>
      <c r="AC148" s="302"/>
      <c r="AD148" s="302"/>
      <c r="AE148" s="302"/>
      <c r="AF148" s="302"/>
      <c r="AG148" s="302"/>
      <c r="AH148" s="302"/>
      <c r="AI148" s="302"/>
      <c r="AJ148" s="302"/>
      <c r="AK148" s="302"/>
      <c r="AL148" s="302"/>
      <c r="AM148" s="302"/>
      <c r="AN148" s="302"/>
      <c r="AO148" s="302"/>
      <c r="AP148" s="302"/>
      <c r="AQ148" s="302"/>
      <c r="AR148" s="302"/>
      <c r="AS148" s="302"/>
      <c r="AT148" s="302"/>
      <c r="AU148" s="302"/>
      <c r="AV148" s="302"/>
      <c r="AW148" s="302"/>
      <c r="AX148" s="302"/>
      <c r="AY148" s="302"/>
      <c r="AZ148" s="302"/>
      <c r="BA148" s="302"/>
      <c r="BB148" s="302"/>
      <c r="BC148" s="302"/>
      <c r="BD148" s="302"/>
      <c r="BE148" s="302"/>
      <c r="BF148" s="302"/>
      <c r="BG148" s="302"/>
      <c r="BH148" s="302"/>
      <c r="BI148" s="302"/>
      <c r="BJ148" s="302"/>
      <c r="BK148" s="302"/>
      <c r="BL148" s="302"/>
      <c r="BM148" s="302"/>
      <c r="BN148" s="302"/>
      <c r="BO148" s="302"/>
      <c r="BP148" s="302"/>
      <c r="BQ148" s="302"/>
      <c r="BR148" s="302"/>
      <c r="BS148" s="302"/>
      <c r="BT148" s="302"/>
      <c r="BU148" s="302"/>
      <c r="BV148" s="302"/>
      <c r="BW148" s="302"/>
      <c r="BX148" s="302"/>
      <c r="BY148" s="302"/>
      <c r="BZ148" s="302"/>
      <c r="CA148" s="302"/>
      <c r="CB148" s="189"/>
      <c r="CC148" s="303"/>
      <c r="CD148" s="303"/>
      <c r="CE148" s="53" t="s">
        <v>48</v>
      </c>
      <c r="CF148" s="315"/>
      <c r="CG148" s="315">
        <f ca="1">IF(CG145=0,0,
IF(CG145&lt;1,0,
IF($N142-CG143&lt;&gt;$N142,-PMT(Insert_Finance!$C$17,$N142,OFFSET(CG145,,(CG143-$N142),1,1),0,0),
IF(CG143=0,0,CF148))))</f>
        <v>0</v>
      </c>
      <c r="CH148" s="315">
        <f ca="1">IF(CH145=0,0,
IF(CH145&lt;1,0,
IF($N142-CH143&lt;&gt;$N142,-PMT(Insert_Finance!$C$17,$N142,OFFSET(CH145,,(CH143-$N142),1,1),0,0),
IF(CH143=0,0,CG148))))</f>
        <v>0</v>
      </c>
      <c r="CI148" s="315">
        <f ca="1">IF(CI145=0,0,
IF(CI145&lt;1,0,
IF($N142-CI143&lt;&gt;$N142,-PMT(Insert_Finance!$C$17,$N142,OFFSET(CI145,,(CI143-$N142),1,1),0,0),
IF(CI143=0,0,CH148))))</f>
        <v>0</v>
      </c>
      <c r="CJ148" s="315">
        <f ca="1">IF(CJ145=0,0,
IF(CJ145&lt;1,0,
IF($N142-CJ143&lt;&gt;$N142,-PMT(Insert_Finance!$C$17,$N142,OFFSET(CJ145,,(CJ143-$N142),1,1),0,0),
IF(CJ143=0,0,CI148))))</f>
        <v>0</v>
      </c>
      <c r="CK148" s="315">
        <f ca="1">IF(CK145=0,0,
IF(CK145&lt;1,0,
IF($N142-CK143&lt;&gt;$N142,-PMT(Insert_Finance!$C$17,$N142,OFFSET(CK145,,(CK143-$N142),1,1),0,0),
IF(CK143=0,0,CJ148))))</f>
        <v>0</v>
      </c>
      <c r="CL148" s="315">
        <f ca="1">IF(CL145=0,0,
IF(CL145&lt;1,0,
IF($N142-CL143&lt;&gt;$N142,-PMT(Insert_Finance!$C$17,$N142,OFFSET(CL145,,(CL143-$N142),1,1),0,0),
IF(CL143=0,0,CK148))))</f>
        <v>0</v>
      </c>
      <c r="CM148" s="315">
        <f ca="1">IF(CM145=0,0,
IF(CM145&lt;1,0,
IF($N142-CM143&lt;&gt;$N142,-PMT(Insert_Finance!$C$17,$N142,OFFSET(CM145,,(CM143-$N142),1,1),0,0),
IF(CM143=0,0,CL148))))</f>
        <v>0</v>
      </c>
      <c r="CN148" s="315">
        <f ca="1">IF(CN145=0,0,
IF(CN145&lt;1,0,
IF($N142-CN143&lt;&gt;$N142,-PMT(Insert_Finance!$C$17,$N142,OFFSET(CN145,,(CN143-$N142),1,1),0,0),
IF(CN143=0,0,CM148))))</f>
        <v>0</v>
      </c>
      <c r="CO148" s="315">
        <f ca="1">IF(CO145=0,0,
IF(CO145&lt;1,0,
IF($N142-CO143&lt;&gt;$N142,-PMT(Insert_Finance!$C$17,$N142,OFFSET(CO145,,(CO143-$N142),1,1),0,0),
IF(CO143=0,0,CN148))))</f>
        <v>0</v>
      </c>
      <c r="CP148" s="315">
        <f ca="1">IF(CP145=0,0,
IF(CP145&lt;1,0,
IF($N142-CP143&lt;&gt;$N142,-PMT(Insert_Finance!$C$17,$N142,OFFSET(CP145,,(CP143-$N142),1,1),0,0),
IF(CP143=0,0,CO148))))</f>
        <v>0</v>
      </c>
      <c r="CQ148" s="315">
        <f ca="1">IF(CQ145=0,0,
IF(CQ145&lt;1,0,
IF($N142-CQ143&lt;&gt;$N142,-PMT(Insert_Finance!$C$17,$N142,OFFSET(CQ145,,(CQ143-$N142),1,1),0,0),
IF(CQ143=0,0,CP148))))</f>
        <v>0</v>
      </c>
      <c r="CR148" s="315">
        <f ca="1">IF(CR145=0,0,
IF(CR145&lt;1,0,
IF($N142-CR143&lt;&gt;$N142,-PMT(Insert_Finance!$C$17,$N142,OFFSET(CR145,,(CR143-$N142),1,1),0,0),
IF(CR143=0,0,CQ148))))</f>
        <v>0</v>
      </c>
      <c r="CS148" s="315">
        <f ca="1">IF(CS145=0,0,
IF(CS145&lt;1,0,
IF($N142-CS143&lt;&gt;$N142,-PMT(Insert_Finance!$C$17,$N142,OFFSET(CS145,,(CS143-$N142),1,1),0,0),
IF(CS143=0,0,CR148))))</f>
        <v>0</v>
      </c>
      <c r="CT148" s="315">
        <f ca="1">IF(CT145=0,0,
IF(CT145&lt;1,0,
IF($N142-CT143&lt;&gt;$N142,-PMT(Insert_Finance!$C$17,$N142,OFFSET(CT145,,(CT143-$N142),1,1),0,0),
IF(CT143=0,0,CS148))))</f>
        <v>0</v>
      </c>
      <c r="CU148" s="315">
        <f ca="1">IF(CU145=0,0,
IF(CU145&lt;1,0,
IF($N142-CU143&lt;&gt;$N142,-PMT(Insert_Finance!$C$17,$N142,OFFSET(CU145,,(CU143-$N142),1,1),0,0),
IF(CU143=0,0,CT148))))</f>
        <v>0</v>
      </c>
      <c r="CV148" s="315">
        <f ca="1">IF(CV145=0,0,
IF(CV145&lt;1,0,
IF($N142-CV143&lt;&gt;$N142,-PMT(Insert_Finance!$C$17,$N142,OFFSET(CV145,,(CV143-$N142),1,1),0,0),
IF(CV143=0,0,CU148))))</f>
        <v>0</v>
      </c>
      <c r="CW148" s="315">
        <f ca="1">IF(CW145=0,0,
IF(CW145&lt;1,0,
IF($N142-CW143&lt;&gt;$N142,-PMT(Insert_Finance!$C$17,$N142,OFFSET(CW145,,(CW143-$N142),1,1),0,0),
IF(CW143=0,0,CV148))))</f>
        <v>0</v>
      </c>
      <c r="CX148" s="315">
        <f ca="1">IF(CX145=0,0,
IF(CX145&lt;1,0,
IF($N142-CX143&lt;&gt;$N142,-PMT(Insert_Finance!$C$17,$N142,OFFSET(CX145,,(CX143-$N142),1,1),0,0),
IF(CX143=0,0,CW148))))</f>
        <v>0</v>
      </c>
      <c r="CY148" s="315">
        <f ca="1">IF(CY145=0,0,
IF(CY145&lt;1,0,
IF($N142-CY143&lt;&gt;$N142,-PMT(Insert_Finance!$C$17,$N142,OFFSET(CY145,,(CY143-$N142),1,1),0,0),
IF(CY143=0,0,CX148))))</f>
        <v>0</v>
      </c>
      <c r="CZ148" s="315">
        <f ca="1">IF(CZ145=0,0,
IF(CZ145&lt;1,0,
IF($N142-CZ143&lt;&gt;$N142,-PMT(Insert_Finance!$C$17,$N142,OFFSET(CZ145,,(CZ143-$N142),1,1),0,0),
IF(CZ143=0,0,CY148))))</f>
        <v>0</v>
      </c>
    </row>
    <row r="149" spans="1:104" ht="30" customHeight="1" collapsed="1" x14ac:dyDescent="0.3">
      <c r="A149" s="304"/>
      <c r="B149" s="675"/>
      <c r="C149" s="676"/>
      <c r="D149" s="677"/>
      <c r="E149" s="307" t="str">
        <f>_xlfn.IFNA(INDEX(Table_Def[[Asset category]:[Unit]],MATCH(Insert_Assets!B149,Table_Def[Asset category],0),2),"")</f>
        <v/>
      </c>
      <c r="F149" s="683"/>
      <c r="G149" s="340" t="s">
        <v>211</v>
      </c>
      <c r="H149" s="309">
        <f t="shared" si="244"/>
        <v>0</v>
      </c>
      <c r="I149" s="689"/>
      <c r="J149" s="690"/>
      <c r="K149" s="311">
        <f t="shared" si="462"/>
        <v>0</v>
      </c>
      <c r="L149" s="312">
        <f t="shared" si="393"/>
        <v>1</v>
      </c>
      <c r="M149" s="313">
        <f t="shared" si="245"/>
        <v>0</v>
      </c>
      <c r="N149" s="316">
        <f>_xlfn.IFNA(IF(INDEX(Table_Def[],MATCH(B149,Table_Def[Asset category],0),3)=0,20,INDEX(Table_Def[],MATCH(B149,Table_Def[Asset category],0),3)),0)</f>
        <v>0</v>
      </c>
      <c r="P149" s="178"/>
      <c r="Q149" s="178"/>
      <c r="R149" s="178"/>
      <c r="S149" s="178"/>
      <c r="T149" s="302">
        <f t="shared" si="252"/>
        <v>0</v>
      </c>
      <c r="U149" s="302">
        <f>SUMIF($CG$6:$CZ$6,T$17,$CG152:$CZ152)</f>
        <v>0</v>
      </c>
      <c r="V149" s="302">
        <f>SUMIF($CG$6:$CZ$6,T$17,$CG154:$CZ154)</f>
        <v>0</v>
      </c>
      <c r="W149" s="302">
        <f t="shared" si="253"/>
        <v>0</v>
      </c>
      <c r="X149" s="302">
        <f>SUMIF($CG$6:$CZ$6,W$17,$CG152:$CZ152)</f>
        <v>0</v>
      </c>
      <c r="Y149" s="302">
        <f>SUMIF($CG$6:$CZ$6,W$17,$CG154:$CZ154)</f>
        <v>0</v>
      </c>
      <c r="Z149" s="302">
        <f t="shared" si="254"/>
        <v>0</v>
      </c>
      <c r="AA149" s="302">
        <f>SUMIF($CG$6:$CZ$6,Z$17,$CG152:$CZ152)</f>
        <v>0</v>
      </c>
      <c r="AB149" s="302">
        <f>SUMIF($CG$6:$CZ$6,Z$17,$CG154:$CZ154)</f>
        <v>0</v>
      </c>
      <c r="AC149" s="302">
        <f t="shared" si="255"/>
        <v>0</v>
      </c>
      <c r="AD149" s="302">
        <f>SUMIF($CG$6:$CZ$6,AC$17,$CG152:$CZ152)</f>
        <v>0</v>
      </c>
      <c r="AE149" s="302">
        <f>SUMIF($CG$6:$CZ$6,AC$17,$CG154:$CZ154)</f>
        <v>0</v>
      </c>
      <c r="AF149" s="302">
        <f t="shared" si="256"/>
        <v>0</v>
      </c>
      <c r="AG149" s="302">
        <f>SUMIF($CG$6:$CZ$6,AF$17,$CG152:$CZ152)</f>
        <v>0</v>
      </c>
      <c r="AH149" s="302">
        <f>SUMIF($CG$6:$CZ$6,AF$17,$CG154:$CZ154)</f>
        <v>0</v>
      </c>
      <c r="AI149" s="302">
        <f t="shared" si="257"/>
        <v>0</v>
      </c>
      <c r="AJ149" s="302">
        <f>SUMIF($CG$6:$CZ$6,AI$17,$CG152:$CZ152)</f>
        <v>0</v>
      </c>
      <c r="AK149" s="302">
        <f>SUMIF($CG$6:$CZ$6,AI$17,$CG154:$CZ154)</f>
        <v>0</v>
      </c>
      <c r="AL149" s="302">
        <f t="shared" si="258"/>
        <v>0</v>
      </c>
      <c r="AM149" s="302">
        <f>SUMIF($CG$6:$CZ$6,AL$17,$CG152:$CZ152)</f>
        <v>0</v>
      </c>
      <c r="AN149" s="302">
        <f>SUMIF($CG$6:$CZ$6,AL$17,$CG154:$CZ154)</f>
        <v>0</v>
      </c>
      <c r="AO149" s="302">
        <f t="shared" si="259"/>
        <v>0</v>
      </c>
      <c r="AP149" s="302">
        <f>SUMIF($CG$6:$CZ$6,AO$17,$CG152:$CZ152)</f>
        <v>0</v>
      </c>
      <c r="AQ149" s="302">
        <f>SUMIF($CG$6:$CZ$6,AO$17,$CG154:$CZ154)</f>
        <v>0</v>
      </c>
      <c r="AR149" s="302">
        <f t="shared" si="260"/>
        <v>0</v>
      </c>
      <c r="AS149" s="302">
        <f>SUMIF($CG$6:$CZ$6,AR$17,$CG152:$CZ152)</f>
        <v>0</v>
      </c>
      <c r="AT149" s="302">
        <f>SUMIF($CG$6:$CZ$6,AR$17,$CG154:$CZ154)</f>
        <v>0</v>
      </c>
      <c r="AU149" s="302">
        <f t="shared" si="261"/>
        <v>0</v>
      </c>
      <c r="AV149" s="302">
        <f>SUMIF($CG$6:$CZ$6,AU$17,$CG152:$CZ152)</f>
        <v>0</v>
      </c>
      <c r="AW149" s="302">
        <f>SUMIF($CG$6:$CZ$6,AU$17,$CG154:$CZ154)</f>
        <v>0</v>
      </c>
      <c r="AX149" s="302">
        <f t="shared" si="262"/>
        <v>0</v>
      </c>
      <c r="AY149" s="302">
        <f>SUMIF($CG$6:$CZ$6,AX$17,$CG152:$CZ152)</f>
        <v>0</v>
      </c>
      <c r="AZ149" s="302">
        <f>SUMIF($CG$6:$CZ$6,AX$17,$CG154:$CZ154)</f>
        <v>0</v>
      </c>
      <c r="BA149" s="302">
        <f t="shared" si="263"/>
        <v>0</v>
      </c>
      <c r="BB149" s="302">
        <f>SUMIF($CG$6:$CZ$6,BA$17,$CG152:$CZ152)</f>
        <v>0</v>
      </c>
      <c r="BC149" s="302">
        <f>SUMIF($CG$6:$CZ$6,BA$17,$CG154:$CZ154)</f>
        <v>0</v>
      </c>
      <c r="BD149" s="302">
        <f t="shared" si="264"/>
        <v>0</v>
      </c>
      <c r="BE149" s="302">
        <f>SUMIF($CG$6:$CZ$6,BD$17,$CG152:$CZ152)</f>
        <v>0</v>
      </c>
      <c r="BF149" s="302">
        <f>SUMIF($CG$6:$CZ$6,BD$17,$CG154:$CZ154)</f>
        <v>0</v>
      </c>
      <c r="BG149" s="302">
        <f t="shared" si="265"/>
        <v>0</v>
      </c>
      <c r="BH149" s="302">
        <f>SUMIF($CG$6:$CZ$6,BG$17,$CG152:$CZ152)</f>
        <v>0</v>
      </c>
      <c r="BI149" s="302">
        <f>SUMIF($CG$6:$CZ$6,BG$17,$CG154:$CZ154)</f>
        <v>0</v>
      </c>
      <c r="BJ149" s="302">
        <f t="shared" si="266"/>
        <v>0</v>
      </c>
      <c r="BK149" s="302">
        <f>SUMIF($CG$6:$CZ$6,BJ$17,$CG152:$CZ152)</f>
        <v>0</v>
      </c>
      <c r="BL149" s="302">
        <f>SUMIF($CG$6:$CZ$6,BJ$17,$CG154:$CZ154)</f>
        <v>0</v>
      </c>
      <c r="BM149" s="302">
        <f t="shared" si="267"/>
        <v>0</v>
      </c>
      <c r="BN149" s="302">
        <f>SUMIF($CG$6:$CZ$6,BM$17,$CG152:$CZ152)</f>
        <v>0</v>
      </c>
      <c r="BO149" s="302">
        <f>SUMIF($CG$6:$CZ$6,BM$17,$CG154:$CZ154)</f>
        <v>0</v>
      </c>
      <c r="BP149" s="302">
        <f t="shared" si="268"/>
        <v>0</v>
      </c>
      <c r="BQ149" s="302">
        <f>SUMIF($CG$6:$CZ$6,BP$17,$CG152:$CZ152)</f>
        <v>0</v>
      </c>
      <c r="BR149" s="302">
        <f>SUMIF($CG$6:$CZ$6,BP$17,$CG154:$CZ154)</f>
        <v>0</v>
      </c>
      <c r="BS149" s="302">
        <f t="shared" si="269"/>
        <v>0</v>
      </c>
      <c r="BT149" s="302">
        <f>SUMIF($CG$6:$CZ$6,BS$17,$CG152:$CZ152)</f>
        <v>0</v>
      </c>
      <c r="BU149" s="302">
        <f>SUMIF($CG$6:$CZ$6,BS$17,$CG154:$CZ154)</f>
        <v>0</v>
      </c>
      <c r="BV149" s="302">
        <f t="shared" si="270"/>
        <v>0</v>
      </c>
      <c r="BW149" s="302">
        <f>SUMIF($CG$6:$CZ$6,BV$17,$CG152:$CZ152)</f>
        <v>0</v>
      </c>
      <c r="BX149" s="302">
        <f>SUMIF($CG$6:$CZ$6,BV$17,$CG154:$CZ154)</f>
        <v>0</v>
      </c>
      <c r="BY149" s="302">
        <f t="shared" si="271"/>
        <v>0</v>
      </c>
      <c r="BZ149" s="302">
        <f>SUMIF($CG$6:$CZ$6,BY$17,$CG152:$CZ152)</f>
        <v>0</v>
      </c>
      <c r="CA149" s="302">
        <f>SUMIF($CG$6:$CZ$6,BY$17,$CG154:$CZ154)</f>
        <v>0</v>
      </c>
      <c r="CB149" s="189"/>
      <c r="CC149" s="303"/>
      <c r="CD149" s="303"/>
      <c r="CF149" s="293"/>
      <c r="CG149" s="315"/>
    </row>
    <row r="150" spans="1:104" ht="15" hidden="1" customHeight="1" outlineLevel="1" x14ac:dyDescent="0.3">
      <c r="A150" s="304"/>
      <c r="B150" s="356"/>
      <c r="C150" s="352"/>
      <c r="D150" s="353"/>
      <c r="E150" s="307" t="str">
        <f>_xlfn.IFNA(INDEX(Table_Def[[Asset category]:[Unit]],MATCH(Insert_Assets!B150,Table_Def[Asset category],0),2),"")</f>
        <v/>
      </c>
      <c r="F150" s="354"/>
      <c r="G150" s="340" t="s">
        <v>211</v>
      </c>
      <c r="H150" s="309">
        <f t="shared" si="244"/>
        <v>0</v>
      </c>
      <c r="I150" s="357"/>
      <c r="J150" s="355"/>
      <c r="K150" s="311">
        <f t="shared" si="462"/>
        <v>0</v>
      </c>
      <c r="L150" s="312">
        <f t="shared" si="393"/>
        <v>1</v>
      </c>
      <c r="M150" s="313">
        <f t="shared" si="245"/>
        <v>0</v>
      </c>
      <c r="N150" s="316">
        <f>_xlfn.IFNA(IF(INDEX(Table_Def[],MATCH(B150,Table_Def[Asset category],0),3)=0,20,INDEX(Table_Def[],MATCH(B150,Table_Def[Asset category],0),3)),0)</f>
        <v>0</v>
      </c>
      <c r="P150" s="178"/>
      <c r="Q150" s="178"/>
      <c r="R150" s="178"/>
      <c r="S150" s="178"/>
      <c r="T150" s="302"/>
      <c r="U150" s="302"/>
      <c r="V150" s="302"/>
      <c r="W150" s="302"/>
      <c r="X150" s="302"/>
      <c r="Y150" s="302"/>
      <c r="Z150" s="302"/>
      <c r="AA150" s="302"/>
      <c r="AB150" s="302"/>
      <c r="AC150" s="302"/>
      <c r="AD150" s="302"/>
      <c r="AE150" s="302"/>
      <c r="AF150" s="302"/>
      <c r="AG150" s="302"/>
      <c r="AH150" s="302"/>
      <c r="AI150" s="302"/>
      <c r="AJ150" s="302"/>
      <c r="AK150" s="302"/>
      <c r="AL150" s="302"/>
      <c r="AM150" s="302"/>
      <c r="AN150" s="302"/>
      <c r="AO150" s="302"/>
      <c r="AP150" s="302"/>
      <c r="AQ150" s="302"/>
      <c r="AR150" s="302"/>
      <c r="AS150" s="302"/>
      <c r="AT150" s="302"/>
      <c r="AU150" s="302"/>
      <c r="AV150" s="302"/>
      <c r="AW150" s="302"/>
      <c r="AX150" s="302"/>
      <c r="AY150" s="302"/>
      <c r="AZ150" s="302"/>
      <c r="BA150" s="302"/>
      <c r="BB150" s="302"/>
      <c r="BC150" s="302"/>
      <c r="BD150" s="302"/>
      <c r="BE150" s="302"/>
      <c r="BF150" s="302"/>
      <c r="BG150" s="302"/>
      <c r="BH150" s="302"/>
      <c r="BI150" s="302"/>
      <c r="BJ150" s="302"/>
      <c r="BK150" s="302"/>
      <c r="BL150" s="302"/>
      <c r="BM150" s="302"/>
      <c r="BN150" s="302"/>
      <c r="BO150" s="302"/>
      <c r="BP150" s="302"/>
      <c r="BQ150" s="302"/>
      <c r="BR150" s="302"/>
      <c r="BS150" s="302"/>
      <c r="BT150" s="302"/>
      <c r="BU150" s="302"/>
      <c r="BV150" s="302"/>
      <c r="BW150" s="302"/>
      <c r="BX150" s="302"/>
      <c r="BY150" s="302"/>
      <c r="BZ150" s="302"/>
      <c r="CA150" s="302"/>
      <c r="CB150" s="189"/>
      <c r="CC150" s="303"/>
      <c r="CD150" s="303"/>
      <c r="CE150" s="53" t="s">
        <v>49</v>
      </c>
      <c r="CF150" s="293"/>
      <c r="CG150" s="314">
        <f>IF($I149=CG$6,$N149,
IF(CF149&gt;0,CF149-1,0))</f>
        <v>0</v>
      </c>
      <c r="CH150" s="314">
        <f ca="1">IF(OR($I149=CH$6,CG151=$N149),$N149,
IF(CG150&gt;0,CG150-1,0))</f>
        <v>0</v>
      </c>
      <c r="CI150" s="314">
        <f t="shared" ref="CI150" ca="1" si="466">IF(OR($I149=CI$6,CH151=$N149),$N149,
IF(CH150&gt;0,CH150-1,0))</f>
        <v>0</v>
      </c>
      <c r="CJ150" s="314">
        <f t="shared" ref="CJ150" ca="1" si="467">IF(OR($I149=CJ$6,CI151=$N149),$N149,
IF(CI150&gt;0,CI150-1,0))</f>
        <v>0</v>
      </c>
      <c r="CK150" s="314">
        <f t="shared" ref="CK150" ca="1" si="468">IF(OR($I149=CK$6,CJ151=$N149),$N149,
IF(CJ150&gt;0,CJ150-1,0))</f>
        <v>0</v>
      </c>
      <c r="CL150" s="314">
        <f t="shared" ref="CL150" ca="1" si="469">IF(OR($I149=CL$6,CK151=$N149),$N149,
IF(CK150&gt;0,CK150-1,0))</f>
        <v>0</v>
      </c>
      <c r="CM150" s="314">
        <f t="shared" ref="CM150" ca="1" si="470">IF(OR($I149=CM$6,CL151=$N149),$N149,
IF(CL150&gt;0,CL150-1,0))</f>
        <v>0</v>
      </c>
      <c r="CN150" s="314">
        <f t="shared" ref="CN150" ca="1" si="471">IF(OR($I149=CN$6,CM151=$N149),$N149,
IF(CM150&gt;0,CM150-1,0))</f>
        <v>0</v>
      </c>
      <c r="CO150" s="314">
        <f t="shared" ref="CO150" ca="1" si="472">IF(OR($I149=CO$6,CN151=$N149),$N149,
IF(CN150&gt;0,CN150-1,0))</f>
        <v>0</v>
      </c>
      <c r="CP150" s="314">
        <f t="shared" ref="CP150" ca="1" si="473">IF(OR($I149=CP$6,CO151=$N149),$N149,
IF(CO150&gt;0,CO150-1,0))</f>
        <v>0</v>
      </c>
      <c r="CQ150" s="314">
        <f t="shared" ref="CQ150" ca="1" si="474">IF(OR($I149=CQ$6,CP151=$N149),$N149,
IF(CP150&gt;0,CP150-1,0))</f>
        <v>0</v>
      </c>
      <c r="CR150" s="314">
        <f t="shared" ref="CR150" ca="1" si="475">IF(OR($I149=CR$6,CQ151=$N149),$N149,
IF(CQ150&gt;0,CQ150-1,0))</f>
        <v>0</v>
      </c>
      <c r="CS150" s="314">
        <f t="shared" ref="CS150" ca="1" si="476">IF(OR($I149=CS$6,CR151=$N149),$N149,
IF(CR150&gt;0,CR150-1,0))</f>
        <v>0</v>
      </c>
      <c r="CT150" s="314">
        <f t="shared" ref="CT150" ca="1" si="477">IF(OR($I149=CT$6,CS151=$N149),$N149,
IF(CS150&gt;0,CS150-1,0))</f>
        <v>0</v>
      </c>
      <c r="CU150" s="314">
        <f t="shared" ref="CU150" ca="1" si="478">IF(OR($I149=CU$6,CT151=$N149),$N149,
IF(CT150&gt;0,CT150-1,0))</f>
        <v>0</v>
      </c>
      <c r="CV150" s="314">
        <f t="shared" ref="CV150" ca="1" si="479">IF(OR($I149=CV$6,CU151=$N149),$N149,
IF(CU150&gt;0,CU150-1,0))</f>
        <v>0</v>
      </c>
      <c r="CW150" s="314">
        <f t="shared" ref="CW150" ca="1" si="480">IF(OR($I149=CW$6,CV151=$N149),$N149,
IF(CV150&gt;0,CV150-1,0))</f>
        <v>0</v>
      </c>
      <c r="CX150" s="314">
        <f t="shared" ref="CX150" ca="1" si="481">IF(OR($I149=CX$6,CW151=$N149),$N149,
IF(CW150&gt;0,CW150-1,0))</f>
        <v>0</v>
      </c>
      <c r="CY150" s="314">
        <f t="shared" ref="CY150" ca="1" si="482">IF(OR($I149=CY$6,CX151=$N149),$N149,
IF(CX150&gt;0,CX150-1,0))</f>
        <v>0</v>
      </c>
      <c r="CZ150" s="314">
        <f t="shared" ref="CZ150" ca="1" si="483">IF(OR($I149=CZ$6,CY151=$N149),$N149,
IF(CY150&gt;0,CY150-1,0))</f>
        <v>0</v>
      </c>
    </row>
    <row r="151" spans="1:104" ht="15" hidden="1" customHeight="1" outlineLevel="1" x14ac:dyDescent="0.3">
      <c r="A151" s="304"/>
      <c r="B151" s="356"/>
      <c r="C151" s="352"/>
      <c r="D151" s="353"/>
      <c r="E151" s="307" t="str">
        <f>_xlfn.IFNA(INDEX(Table_Def[[Asset category]:[Unit]],MATCH(Insert_Assets!B151,Table_Def[Asset category],0),2),"")</f>
        <v/>
      </c>
      <c r="F151" s="354"/>
      <c r="G151" s="340" t="s">
        <v>211</v>
      </c>
      <c r="H151" s="309">
        <f t="shared" si="244"/>
        <v>0</v>
      </c>
      <c r="I151" s="357"/>
      <c r="J151" s="355"/>
      <c r="K151" s="311"/>
      <c r="L151" s="312">
        <f t="shared" si="393"/>
        <v>1</v>
      </c>
      <c r="M151" s="313">
        <f t="shared" ref="M151:M214" si="484">H151*(1-L151)</f>
        <v>0</v>
      </c>
      <c r="N151" s="316">
        <f>_xlfn.IFNA(IF(INDEX(Table_Def[],MATCH(B151,Table_Def[Asset category],0),3)=0,20,INDEX(Table_Def[],MATCH(B151,Table_Def[Asset category],0),3)),0)</f>
        <v>0</v>
      </c>
      <c r="P151" s="178"/>
      <c r="Q151" s="178"/>
      <c r="R151" s="178"/>
      <c r="S151" s="178"/>
      <c r="T151" s="302"/>
      <c r="U151" s="302"/>
      <c r="V151" s="302"/>
      <c r="W151" s="302"/>
      <c r="X151" s="302"/>
      <c r="Y151" s="302"/>
      <c r="Z151" s="302"/>
      <c r="AA151" s="302"/>
      <c r="AB151" s="302"/>
      <c r="AC151" s="302"/>
      <c r="AD151" s="302"/>
      <c r="AE151" s="302"/>
      <c r="AF151" s="302"/>
      <c r="AG151" s="302"/>
      <c r="AH151" s="302"/>
      <c r="AI151" s="302"/>
      <c r="AJ151" s="302"/>
      <c r="AK151" s="302"/>
      <c r="AL151" s="302"/>
      <c r="AM151" s="302"/>
      <c r="AN151" s="302"/>
      <c r="AO151" s="302"/>
      <c r="AP151" s="302"/>
      <c r="AQ151" s="302"/>
      <c r="AR151" s="302"/>
      <c r="AS151" s="302"/>
      <c r="AT151" s="302"/>
      <c r="AU151" s="302"/>
      <c r="AV151" s="302"/>
      <c r="AW151" s="302"/>
      <c r="AX151" s="302"/>
      <c r="AY151" s="302"/>
      <c r="AZ151" s="302"/>
      <c r="BA151" s="302"/>
      <c r="BB151" s="302"/>
      <c r="BC151" s="302"/>
      <c r="BD151" s="302"/>
      <c r="BE151" s="302"/>
      <c r="BF151" s="302"/>
      <c r="BG151" s="302"/>
      <c r="BH151" s="302"/>
      <c r="BI151" s="302"/>
      <c r="BJ151" s="302"/>
      <c r="BK151" s="302"/>
      <c r="BL151" s="302"/>
      <c r="BM151" s="302"/>
      <c r="BN151" s="302"/>
      <c r="BO151" s="302"/>
      <c r="BP151" s="302"/>
      <c r="BQ151" s="302"/>
      <c r="BR151" s="302"/>
      <c r="BS151" s="302"/>
      <c r="BT151" s="302"/>
      <c r="BU151" s="302"/>
      <c r="BV151" s="302"/>
      <c r="BW151" s="302"/>
      <c r="BX151" s="302"/>
      <c r="BY151" s="302"/>
      <c r="BZ151" s="302"/>
      <c r="CA151" s="302"/>
      <c r="CB151" s="189"/>
      <c r="CC151" s="303"/>
      <c r="CD151" s="303"/>
      <c r="CE151" s="53" t="s">
        <v>116</v>
      </c>
      <c r="CF151" s="293"/>
      <c r="CG151" s="314">
        <f t="shared" ref="CG151" ca="1" si="485">IF(AND(CG150=$N149,CG150&gt;0),1,IF(CG150=0,0,OFFSET(CG150,,(CG150-$N149),1,1)-CG150+1))</f>
        <v>0</v>
      </c>
      <c r="CH151" s="314">
        <f ca="1">IF(AND(CH150=$N149,CH150&gt;0),1,IF(CH150=0,0,OFFSET(CH150,,(CH150-$N149),1,1)-CH150+1))</f>
        <v>0</v>
      </c>
      <c r="CI151" s="314">
        <f t="shared" ref="CI151:CZ151" ca="1" si="486">IF(AND(CI150=$N149,CI150&gt;0),1,IF(CI150=0,0,OFFSET(CI150,,(CI150-$N149),1,1)-CI150+1))</f>
        <v>0</v>
      </c>
      <c r="CJ151" s="314">
        <f t="shared" ca="1" si="486"/>
        <v>0</v>
      </c>
      <c r="CK151" s="314">
        <f t="shared" ca="1" si="486"/>
        <v>0</v>
      </c>
      <c r="CL151" s="314">
        <f t="shared" ca="1" si="486"/>
        <v>0</v>
      </c>
      <c r="CM151" s="314">
        <f t="shared" ca="1" si="486"/>
        <v>0</v>
      </c>
      <c r="CN151" s="314">
        <f t="shared" ca="1" si="486"/>
        <v>0</v>
      </c>
      <c r="CO151" s="314">
        <f t="shared" ca="1" si="486"/>
        <v>0</v>
      </c>
      <c r="CP151" s="314">
        <f t="shared" ca="1" si="486"/>
        <v>0</v>
      </c>
      <c r="CQ151" s="314">
        <f t="shared" ca="1" si="486"/>
        <v>0</v>
      </c>
      <c r="CR151" s="314">
        <f t="shared" ca="1" si="486"/>
        <v>0</v>
      </c>
      <c r="CS151" s="314">
        <f t="shared" ca="1" si="486"/>
        <v>0</v>
      </c>
      <c r="CT151" s="314">
        <f t="shared" ca="1" si="486"/>
        <v>0</v>
      </c>
      <c r="CU151" s="314">
        <f t="shared" ca="1" si="486"/>
        <v>0</v>
      </c>
      <c r="CV151" s="314">
        <f t="shared" ca="1" si="486"/>
        <v>0</v>
      </c>
      <c r="CW151" s="314">
        <f t="shared" ca="1" si="486"/>
        <v>0</v>
      </c>
      <c r="CX151" s="314">
        <f t="shared" ca="1" si="486"/>
        <v>0</v>
      </c>
      <c r="CY151" s="314">
        <f t="shared" ca="1" si="486"/>
        <v>0</v>
      </c>
      <c r="CZ151" s="314">
        <f t="shared" ca="1" si="486"/>
        <v>0</v>
      </c>
    </row>
    <row r="152" spans="1:104" ht="15" hidden="1" customHeight="1" outlineLevel="1" x14ac:dyDescent="0.3">
      <c r="A152" s="304"/>
      <c r="B152" s="356"/>
      <c r="C152" s="352"/>
      <c r="D152" s="353"/>
      <c r="E152" s="307" t="str">
        <f>_xlfn.IFNA(INDEX(Table_Def[[Asset category]:[Unit]],MATCH(Insert_Assets!B152,Table_Def[Asset category],0),2),"")</f>
        <v/>
      </c>
      <c r="F152" s="354"/>
      <c r="G152" s="340" t="s">
        <v>211</v>
      </c>
      <c r="H152" s="309">
        <f t="shared" ref="H152:H216" si="487">D152*F152</f>
        <v>0</v>
      </c>
      <c r="I152" s="357"/>
      <c r="J152" s="355"/>
      <c r="K152" s="311">
        <f t="shared" ref="K152:K157" si="488">SUMIF($J$22:$J$384,J152,$H$22:$H$384)</f>
        <v>0</v>
      </c>
      <c r="L152" s="312">
        <f t="shared" si="393"/>
        <v>1</v>
      </c>
      <c r="M152" s="313">
        <f t="shared" si="484"/>
        <v>0</v>
      </c>
      <c r="N152" s="316">
        <f>_xlfn.IFNA(IF(INDEX(Table_Def[],MATCH(B152,Table_Def[Asset category],0),3)=0,20,INDEX(Table_Def[],MATCH(B152,Table_Def[Asset category],0),3)),0)</f>
        <v>0</v>
      </c>
      <c r="P152" s="178"/>
      <c r="Q152" s="178"/>
      <c r="R152" s="178"/>
      <c r="S152" s="178"/>
      <c r="T152" s="302"/>
      <c r="U152" s="302"/>
      <c r="V152" s="302"/>
      <c r="W152" s="302"/>
      <c r="X152" s="302"/>
      <c r="Y152" s="302"/>
      <c r="Z152" s="302"/>
      <c r="AA152" s="302"/>
      <c r="AB152" s="302"/>
      <c r="AC152" s="302"/>
      <c r="AD152" s="302"/>
      <c r="AE152" s="302"/>
      <c r="AF152" s="302"/>
      <c r="AG152" s="302"/>
      <c r="AH152" s="302"/>
      <c r="AI152" s="302"/>
      <c r="AJ152" s="302"/>
      <c r="AK152" s="302"/>
      <c r="AL152" s="302"/>
      <c r="AM152" s="302"/>
      <c r="AN152" s="302"/>
      <c r="AO152" s="302"/>
      <c r="AP152" s="302"/>
      <c r="AQ152" s="302"/>
      <c r="AR152" s="302"/>
      <c r="AS152" s="302"/>
      <c r="AT152" s="302"/>
      <c r="AU152" s="302"/>
      <c r="AV152" s="302"/>
      <c r="AW152" s="302"/>
      <c r="AX152" s="302"/>
      <c r="AY152" s="302"/>
      <c r="AZ152" s="302"/>
      <c r="BA152" s="302"/>
      <c r="BB152" s="302"/>
      <c r="BC152" s="302"/>
      <c r="BD152" s="302"/>
      <c r="BE152" s="302"/>
      <c r="BF152" s="302"/>
      <c r="BG152" s="302"/>
      <c r="BH152" s="302"/>
      <c r="BI152" s="302"/>
      <c r="BJ152" s="302"/>
      <c r="BK152" s="302"/>
      <c r="BL152" s="302"/>
      <c r="BM152" s="302"/>
      <c r="BN152" s="302"/>
      <c r="BO152" s="302"/>
      <c r="BP152" s="302"/>
      <c r="BQ152" s="302"/>
      <c r="BR152" s="302"/>
      <c r="BS152" s="302"/>
      <c r="BT152" s="302"/>
      <c r="BU152" s="302"/>
      <c r="BV152" s="302"/>
      <c r="BW152" s="302"/>
      <c r="BX152" s="302"/>
      <c r="BY152" s="302"/>
      <c r="BZ152" s="302"/>
      <c r="CA152" s="302"/>
      <c r="CB152" s="189"/>
      <c r="CC152" s="303"/>
      <c r="CD152" s="303"/>
      <c r="CE152" s="53" t="s">
        <v>3</v>
      </c>
      <c r="CG152" s="315">
        <f t="shared" ref="CG152:CK152" si="489">IF($I149=CG$6,$H149*$L149,IF(CG150=$N149,$H149,
IF(CF152&gt;0,+CF152-CF153,0)))</f>
        <v>0</v>
      </c>
      <c r="CH152" s="315">
        <f t="shared" ca="1" si="489"/>
        <v>0</v>
      </c>
      <c r="CI152" s="315">
        <f t="shared" ca="1" si="489"/>
        <v>0</v>
      </c>
      <c r="CJ152" s="315">
        <f t="shared" ca="1" si="489"/>
        <v>0</v>
      </c>
      <c r="CK152" s="315">
        <f t="shared" ca="1" si="489"/>
        <v>0</v>
      </c>
      <c r="CL152" s="315">
        <f ca="1">IF($I149=CL$6,$H149*$L149,IF(CL150=$N149,$H149,
IF(CK152&gt;0,+CK152-CK153,0)))</f>
        <v>0</v>
      </c>
      <c r="CM152" s="315">
        <f t="shared" ref="CM152:CZ152" ca="1" si="490">IF($I149=CM$6,$H149*$L149,IF(CM150=$N149,$H149,
IF(CL152&gt;0,+CL152-CL153,0)))</f>
        <v>0</v>
      </c>
      <c r="CN152" s="315">
        <f t="shared" ca="1" si="490"/>
        <v>0</v>
      </c>
      <c r="CO152" s="315">
        <f t="shared" ca="1" si="490"/>
        <v>0</v>
      </c>
      <c r="CP152" s="315">
        <f t="shared" ca="1" si="490"/>
        <v>0</v>
      </c>
      <c r="CQ152" s="315">
        <f t="shared" ca="1" si="490"/>
        <v>0</v>
      </c>
      <c r="CR152" s="315">
        <f t="shared" ca="1" si="490"/>
        <v>0</v>
      </c>
      <c r="CS152" s="315">
        <f t="shared" ca="1" si="490"/>
        <v>0</v>
      </c>
      <c r="CT152" s="315">
        <f t="shared" ca="1" si="490"/>
        <v>0</v>
      </c>
      <c r="CU152" s="315">
        <f t="shared" ca="1" si="490"/>
        <v>0</v>
      </c>
      <c r="CV152" s="315">
        <f t="shared" ca="1" si="490"/>
        <v>0</v>
      </c>
      <c r="CW152" s="315">
        <f t="shared" ca="1" si="490"/>
        <v>0</v>
      </c>
      <c r="CX152" s="315">
        <f t="shared" ca="1" si="490"/>
        <v>0</v>
      </c>
      <c r="CY152" s="315">
        <f t="shared" ca="1" si="490"/>
        <v>0</v>
      </c>
      <c r="CZ152" s="315">
        <f t="shared" ca="1" si="490"/>
        <v>0</v>
      </c>
    </row>
    <row r="153" spans="1:104" ht="15" hidden="1" customHeight="1" outlineLevel="1" x14ac:dyDescent="0.3">
      <c r="A153" s="304"/>
      <c r="B153" s="356"/>
      <c r="C153" s="352"/>
      <c r="D153" s="353"/>
      <c r="E153" s="307" t="str">
        <f>_xlfn.IFNA(INDEX(Table_Def[[Asset category]:[Unit]],MATCH(Insert_Assets!B153,Table_Def[Asset category],0),2),"")</f>
        <v/>
      </c>
      <c r="F153" s="354"/>
      <c r="G153" s="340" t="s">
        <v>211</v>
      </c>
      <c r="H153" s="309">
        <f t="shared" si="487"/>
        <v>0</v>
      </c>
      <c r="I153" s="357"/>
      <c r="J153" s="355"/>
      <c r="K153" s="311">
        <f t="shared" si="488"/>
        <v>0</v>
      </c>
      <c r="L153" s="312">
        <f t="shared" si="393"/>
        <v>1</v>
      </c>
      <c r="M153" s="313">
        <f t="shared" si="484"/>
        <v>0</v>
      </c>
      <c r="N153" s="316">
        <f>_xlfn.IFNA(IF(INDEX(Table_Def[],MATCH(B153,Table_Def[Asset category],0),3)=0,20,INDEX(Table_Def[],MATCH(B153,Table_Def[Asset category],0),3)),0)</f>
        <v>0</v>
      </c>
      <c r="P153" s="178"/>
      <c r="Q153" s="178"/>
      <c r="R153" s="178"/>
      <c r="S153" s="178"/>
      <c r="T153" s="302"/>
      <c r="U153" s="302"/>
      <c r="V153" s="302"/>
      <c r="W153" s="302"/>
      <c r="X153" s="302"/>
      <c r="Y153" s="302"/>
      <c r="Z153" s="302"/>
      <c r="AA153" s="302"/>
      <c r="AB153" s="302"/>
      <c r="AC153" s="302"/>
      <c r="AD153" s="302"/>
      <c r="AE153" s="302"/>
      <c r="AF153" s="302"/>
      <c r="AG153" s="302"/>
      <c r="AH153" s="302"/>
      <c r="AI153" s="302"/>
      <c r="AJ153" s="302"/>
      <c r="AK153" s="302"/>
      <c r="AL153" s="302"/>
      <c r="AM153" s="302"/>
      <c r="AN153" s="302"/>
      <c r="AO153" s="302"/>
      <c r="AP153" s="302"/>
      <c r="AQ153" s="302"/>
      <c r="AR153" s="302"/>
      <c r="AS153" s="302"/>
      <c r="AT153" s="302"/>
      <c r="AU153" s="302"/>
      <c r="AV153" s="302"/>
      <c r="AW153" s="302"/>
      <c r="AX153" s="302"/>
      <c r="AY153" s="302"/>
      <c r="AZ153" s="302"/>
      <c r="BA153" s="302"/>
      <c r="BB153" s="302"/>
      <c r="BC153" s="302"/>
      <c r="BD153" s="302"/>
      <c r="BE153" s="302"/>
      <c r="BF153" s="302"/>
      <c r="BG153" s="302"/>
      <c r="BH153" s="302"/>
      <c r="BI153" s="302"/>
      <c r="BJ153" s="302"/>
      <c r="BK153" s="302"/>
      <c r="BL153" s="302"/>
      <c r="BM153" s="302"/>
      <c r="BN153" s="302"/>
      <c r="BO153" s="302"/>
      <c r="BP153" s="302"/>
      <c r="BQ153" s="302"/>
      <c r="BR153" s="302"/>
      <c r="BS153" s="302"/>
      <c r="BT153" s="302"/>
      <c r="BU153" s="302"/>
      <c r="BV153" s="302"/>
      <c r="BW153" s="302"/>
      <c r="BX153" s="302"/>
      <c r="BY153" s="302"/>
      <c r="BZ153" s="302"/>
      <c r="CA153" s="302"/>
      <c r="CB153" s="189"/>
      <c r="CC153" s="303"/>
      <c r="CD153" s="303"/>
      <c r="CE153" s="53" t="s">
        <v>38</v>
      </c>
      <c r="CF153" s="315"/>
      <c r="CG153" s="315">
        <f>IF(CG154&lt;1,0,CG155-CG154)</f>
        <v>0</v>
      </c>
      <c r="CH153" s="315">
        <f t="shared" ref="CH153:CZ153" ca="1" si="491">IF(CH154&lt;1,0,CH155-CH154)</f>
        <v>0</v>
      </c>
      <c r="CI153" s="315">
        <f t="shared" ca="1" si="491"/>
        <v>0</v>
      </c>
      <c r="CJ153" s="315">
        <f t="shared" ca="1" si="491"/>
        <v>0</v>
      </c>
      <c r="CK153" s="315">
        <f t="shared" ca="1" si="491"/>
        <v>0</v>
      </c>
      <c r="CL153" s="315">
        <f t="shared" ca="1" si="491"/>
        <v>0</v>
      </c>
      <c r="CM153" s="315">
        <f t="shared" ca="1" si="491"/>
        <v>0</v>
      </c>
      <c r="CN153" s="315">
        <f t="shared" ca="1" si="491"/>
        <v>0</v>
      </c>
      <c r="CO153" s="315">
        <f t="shared" ca="1" si="491"/>
        <v>0</v>
      </c>
      <c r="CP153" s="315">
        <f t="shared" ca="1" si="491"/>
        <v>0</v>
      </c>
      <c r="CQ153" s="315">
        <f t="shared" ca="1" si="491"/>
        <v>0</v>
      </c>
      <c r="CR153" s="315">
        <f t="shared" ca="1" si="491"/>
        <v>0</v>
      </c>
      <c r="CS153" s="315">
        <f t="shared" ca="1" si="491"/>
        <v>0</v>
      </c>
      <c r="CT153" s="315">
        <f t="shared" ca="1" si="491"/>
        <v>0</v>
      </c>
      <c r="CU153" s="315">
        <f t="shared" ca="1" si="491"/>
        <v>0</v>
      </c>
      <c r="CV153" s="315">
        <f t="shared" ca="1" si="491"/>
        <v>0</v>
      </c>
      <c r="CW153" s="315">
        <f t="shared" ca="1" si="491"/>
        <v>0</v>
      </c>
      <c r="CX153" s="315">
        <f t="shared" ca="1" si="491"/>
        <v>0</v>
      </c>
      <c r="CY153" s="315">
        <f t="shared" ca="1" si="491"/>
        <v>0</v>
      </c>
      <c r="CZ153" s="315">
        <f t="shared" ca="1" si="491"/>
        <v>0</v>
      </c>
    </row>
    <row r="154" spans="1:104" ht="15" hidden="1" customHeight="1" outlineLevel="1" x14ac:dyDescent="0.3">
      <c r="A154" s="304"/>
      <c r="B154" s="356"/>
      <c r="C154" s="352"/>
      <c r="D154" s="353"/>
      <c r="E154" s="307" t="str">
        <f>_xlfn.IFNA(INDEX(Table_Def[[Asset category]:[Unit]],MATCH(Insert_Assets!B154,Table_Def[Asset category],0),2),"")</f>
        <v/>
      </c>
      <c r="F154" s="354"/>
      <c r="G154" s="340" t="s">
        <v>211</v>
      </c>
      <c r="H154" s="309">
        <f t="shared" si="487"/>
        <v>0</v>
      </c>
      <c r="I154" s="357"/>
      <c r="J154" s="355"/>
      <c r="K154" s="311">
        <f t="shared" si="488"/>
        <v>0</v>
      </c>
      <c r="L154" s="312">
        <f t="shared" si="393"/>
        <v>1</v>
      </c>
      <c r="M154" s="313">
        <f t="shared" si="484"/>
        <v>0</v>
      </c>
      <c r="N154" s="316">
        <f>_xlfn.IFNA(IF(INDEX(Table_Def[],MATCH(B154,Table_Def[Asset category],0),3)=0,20,INDEX(Table_Def[],MATCH(B154,Table_Def[Asset category],0),3)),0)</f>
        <v>0</v>
      </c>
      <c r="P154" s="178"/>
      <c r="Q154" s="178"/>
      <c r="R154" s="178"/>
      <c r="S154" s="178"/>
      <c r="T154" s="302"/>
      <c r="U154" s="302"/>
      <c r="V154" s="302"/>
      <c r="W154" s="302"/>
      <c r="X154" s="302"/>
      <c r="Y154" s="302"/>
      <c r="Z154" s="302"/>
      <c r="AA154" s="302"/>
      <c r="AB154" s="302"/>
      <c r="AC154" s="302"/>
      <c r="AD154" s="302"/>
      <c r="AE154" s="302"/>
      <c r="AF154" s="302"/>
      <c r="AG154" s="302"/>
      <c r="AH154" s="302"/>
      <c r="AI154" s="302"/>
      <c r="AJ154" s="302"/>
      <c r="AK154" s="302"/>
      <c r="AL154" s="302"/>
      <c r="AM154" s="302"/>
      <c r="AN154" s="302"/>
      <c r="AO154" s="302"/>
      <c r="AP154" s="302"/>
      <c r="AQ154" s="302"/>
      <c r="AR154" s="302"/>
      <c r="AS154" s="302"/>
      <c r="AT154" s="302"/>
      <c r="AU154" s="302"/>
      <c r="AV154" s="302"/>
      <c r="AW154" s="302"/>
      <c r="AX154" s="302"/>
      <c r="AY154" s="302"/>
      <c r="AZ154" s="302"/>
      <c r="BA154" s="302"/>
      <c r="BB154" s="302"/>
      <c r="BC154" s="302"/>
      <c r="BD154" s="302"/>
      <c r="BE154" s="302"/>
      <c r="BF154" s="302"/>
      <c r="BG154" s="302"/>
      <c r="BH154" s="302"/>
      <c r="BI154" s="302"/>
      <c r="BJ154" s="302"/>
      <c r="BK154" s="302"/>
      <c r="BL154" s="302"/>
      <c r="BM154" s="302"/>
      <c r="BN154" s="302"/>
      <c r="BO154" s="302"/>
      <c r="BP154" s="302"/>
      <c r="BQ154" s="302"/>
      <c r="BR154" s="302"/>
      <c r="BS154" s="302"/>
      <c r="BT154" s="302"/>
      <c r="BU154" s="302"/>
      <c r="BV154" s="302"/>
      <c r="BW154" s="302"/>
      <c r="BX154" s="302"/>
      <c r="BY154" s="302"/>
      <c r="BZ154" s="302"/>
      <c r="CA154" s="302"/>
      <c r="CB154" s="189"/>
      <c r="CC154" s="303"/>
      <c r="CD154" s="303"/>
      <c r="CE154" s="53" t="s">
        <v>47</v>
      </c>
      <c r="CG154" s="315">
        <f>CG152*Insert_Finance!$C$17</f>
        <v>0</v>
      </c>
      <c r="CH154" s="315">
        <f ca="1">CH152*Insert_Finance!$C$17</f>
        <v>0</v>
      </c>
      <c r="CI154" s="315">
        <f ca="1">CI152*Insert_Finance!$C$17</f>
        <v>0</v>
      </c>
      <c r="CJ154" s="315">
        <f ca="1">CJ152*Insert_Finance!$C$17</f>
        <v>0</v>
      </c>
      <c r="CK154" s="315">
        <f ca="1">CK152*Insert_Finance!$C$17</f>
        <v>0</v>
      </c>
      <c r="CL154" s="315">
        <f ca="1">CL152*Insert_Finance!$C$17</f>
        <v>0</v>
      </c>
      <c r="CM154" s="315">
        <f ca="1">CM152*Insert_Finance!$C$17</f>
        <v>0</v>
      </c>
      <c r="CN154" s="315">
        <f ca="1">CN152*Insert_Finance!$C$17</f>
        <v>0</v>
      </c>
      <c r="CO154" s="315">
        <f ca="1">CO152*Insert_Finance!$C$17</f>
        <v>0</v>
      </c>
      <c r="CP154" s="315">
        <f ca="1">CP152*Insert_Finance!$C$17</f>
        <v>0</v>
      </c>
      <c r="CQ154" s="315">
        <f ca="1">CQ152*Insert_Finance!$C$17</f>
        <v>0</v>
      </c>
      <c r="CR154" s="315">
        <f ca="1">CR152*Insert_Finance!$C$17</f>
        <v>0</v>
      </c>
      <c r="CS154" s="315">
        <f ca="1">CS152*Insert_Finance!$C$17</f>
        <v>0</v>
      </c>
      <c r="CT154" s="315">
        <f ca="1">CT152*Insert_Finance!$C$17</f>
        <v>0</v>
      </c>
      <c r="CU154" s="315">
        <f ca="1">CU152*Insert_Finance!$C$17</f>
        <v>0</v>
      </c>
      <c r="CV154" s="315">
        <f ca="1">CV152*Insert_Finance!$C$17</f>
        <v>0</v>
      </c>
      <c r="CW154" s="315">
        <f ca="1">CW152*Insert_Finance!$C$17</f>
        <v>0</v>
      </c>
      <c r="CX154" s="315">
        <f ca="1">CX152*Insert_Finance!$C$17</f>
        <v>0</v>
      </c>
      <c r="CY154" s="315">
        <f ca="1">CY152*Insert_Finance!$C$17</f>
        <v>0</v>
      </c>
      <c r="CZ154" s="315">
        <f ca="1">CZ152*Insert_Finance!$C$17</f>
        <v>0</v>
      </c>
    </row>
    <row r="155" spans="1:104" ht="15" hidden="1" customHeight="1" outlineLevel="1" x14ac:dyDescent="0.3">
      <c r="A155" s="304"/>
      <c r="B155" s="356"/>
      <c r="C155" s="352"/>
      <c r="D155" s="353"/>
      <c r="E155" s="307" t="str">
        <f>_xlfn.IFNA(INDEX(Table_Def[[Asset category]:[Unit]],MATCH(Insert_Assets!B155,Table_Def[Asset category],0),2),"")</f>
        <v/>
      </c>
      <c r="F155" s="354"/>
      <c r="G155" s="340" t="s">
        <v>211</v>
      </c>
      <c r="H155" s="309">
        <f t="shared" si="487"/>
        <v>0</v>
      </c>
      <c r="I155" s="357"/>
      <c r="J155" s="355"/>
      <c r="K155" s="311">
        <f t="shared" si="488"/>
        <v>0</v>
      </c>
      <c r="L155" s="312">
        <f t="shared" si="393"/>
        <v>1</v>
      </c>
      <c r="M155" s="313">
        <f t="shared" si="484"/>
        <v>0</v>
      </c>
      <c r="N155" s="316">
        <f>_xlfn.IFNA(IF(INDEX(Table_Def[],MATCH(B155,Table_Def[Asset category],0),3)=0,20,INDEX(Table_Def[],MATCH(B155,Table_Def[Asset category],0),3)),0)</f>
        <v>0</v>
      </c>
      <c r="P155" s="178"/>
      <c r="Q155" s="178"/>
      <c r="R155" s="178"/>
      <c r="S155" s="178"/>
      <c r="T155" s="302"/>
      <c r="U155" s="302"/>
      <c r="V155" s="302"/>
      <c r="W155" s="302"/>
      <c r="X155" s="302"/>
      <c r="Y155" s="302"/>
      <c r="Z155" s="302"/>
      <c r="AA155" s="302"/>
      <c r="AB155" s="302"/>
      <c r="AC155" s="302"/>
      <c r="AD155" s="302"/>
      <c r="AE155" s="302"/>
      <c r="AF155" s="302"/>
      <c r="AG155" s="302"/>
      <c r="AH155" s="302"/>
      <c r="AI155" s="302"/>
      <c r="AJ155" s="302"/>
      <c r="AK155" s="302"/>
      <c r="AL155" s="302"/>
      <c r="AM155" s="302"/>
      <c r="AN155" s="302"/>
      <c r="AO155" s="302"/>
      <c r="AP155" s="302"/>
      <c r="AQ155" s="302"/>
      <c r="AR155" s="302"/>
      <c r="AS155" s="302"/>
      <c r="AT155" s="302"/>
      <c r="AU155" s="302"/>
      <c r="AV155" s="302"/>
      <c r="AW155" s="302"/>
      <c r="AX155" s="302"/>
      <c r="AY155" s="302"/>
      <c r="AZ155" s="302"/>
      <c r="BA155" s="302"/>
      <c r="BB155" s="302"/>
      <c r="BC155" s="302"/>
      <c r="BD155" s="302"/>
      <c r="BE155" s="302"/>
      <c r="BF155" s="302"/>
      <c r="BG155" s="302"/>
      <c r="BH155" s="302"/>
      <c r="BI155" s="302"/>
      <c r="BJ155" s="302"/>
      <c r="BK155" s="302"/>
      <c r="BL155" s="302"/>
      <c r="BM155" s="302"/>
      <c r="BN155" s="302"/>
      <c r="BO155" s="302"/>
      <c r="BP155" s="302"/>
      <c r="BQ155" s="302"/>
      <c r="BR155" s="302"/>
      <c r="BS155" s="302"/>
      <c r="BT155" s="302"/>
      <c r="BU155" s="302"/>
      <c r="BV155" s="302"/>
      <c r="BW155" s="302"/>
      <c r="BX155" s="302"/>
      <c r="BY155" s="302"/>
      <c r="BZ155" s="302"/>
      <c r="CA155" s="302"/>
      <c r="CB155" s="189"/>
      <c r="CC155" s="303"/>
      <c r="CD155" s="303"/>
      <c r="CE155" s="53" t="s">
        <v>48</v>
      </c>
      <c r="CF155" s="315"/>
      <c r="CG155" s="315">
        <f ca="1">IF(CG152=0,0,
IF(CG152&lt;1,0,
IF($N149-CG150&lt;&gt;$N149,-PMT(Insert_Finance!$C$17,$N149,OFFSET(CG152,,(CG150-$N149),1,1),0,0),
IF(CG150=0,0,CF155))))</f>
        <v>0</v>
      </c>
      <c r="CH155" s="315">
        <f ca="1">IF(CH152=0,0,
IF(CH152&lt;1,0,
IF($N149-CH150&lt;&gt;$N149,-PMT(Insert_Finance!$C$17,$N149,OFFSET(CH152,,(CH150-$N149),1,1),0,0),
IF(CH150=0,0,CG155))))</f>
        <v>0</v>
      </c>
      <c r="CI155" s="315">
        <f ca="1">IF(CI152=0,0,
IF(CI152&lt;1,0,
IF($N149-CI150&lt;&gt;$N149,-PMT(Insert_Finance!$C$17,$N149,OFFSET(CI152,,(CI150-$N149),1,1),0,0),
IF(CI150=0,0,CH155))))</f>
        <v>0</v>
      </c>
      <c r="CJ155" s="315">
        <f ca="1">IF(CJ152=0,0,
IF(CJ152&lt;1,0,
IF($N149-CJ150&lt;&gt;$N149,-PMT(Insert_Finance!$C$17,$N149,OFFSET(CJ152,,(CJ150-$N149),1,1),0,0),
IF(CJ150=0,0,CI155))))</f>
        <v>0</v>
      </c>
      <c r="CK155" s="315">
        <f ca="1">IF(CK152=0,0,
IF(CK152&lt;1,0,
IF($N149-CK150&lt;&gt;$N149,-PMT(Insert_Finance!$C$17,$N149,OFFSET(CK152,,(CK150-$N149),1,1),0,0),
IF(CK150=0,0,CJ155))))</f>
        <v>0</v>
      </c>
      <c r="CL155" s="315">
        <f ca="1">IF(CL152=0,0,
IF(CL152&lt;1,0,
IF($N149-CL150&lt;&gt;$N149,-PMT(Insert_Finance!$C$17,$N149,OFFSET(CL152,,(CL150-$N149),1,1),0,0),
IF(CL150=0,0,CK155))))</f>
        <v>0</v>
      </c>
      <c r="CM155" s="315">
        <f ca="1">IF(CM152=0,0,
IF(CM152&lt;1,0,
IF($N149-CM150&lt;&gt;$N149,-PMT(Insert_Finance!$C$17,$N149,OFFSET(CM152,,(CM150-$N149),1,1),0,0),
IF(CM150=0,0,CL155))))</f>
        <v>0</v>
      </c>
      <c r="CN155" s="315">
        <f ca="1">IF(CN152=0,0,
IF(CN152&lt;1,0,
IF($N149-CN150&lt;&gt;$N149,-PMT(Insert_Finance!$C$17,$N149,OFFSET(CN152,,(CN150-$N149),1,1),0,0),
IF(CN150=0,0,CM155))))</f>
        <v>0</v>
      </c>
      <c r="CO155" s="315">
        <f ca="1">IF(CO152=0,0,
IF(CO152&lt;1,0,
IF($N149-CO150&lt;&gt;$N149,-PMT(Insert_Finance!$C$17,$N149,OFFSET(CO152,,(CO150-$N149),1,1),0,0),
IF(CO150=0,0,CN155))))</f>
        <v>0</v>
      </c>
      <c r="CP155" s="315">
        <f ca="1">IF(CP152=0,0,
IF(CP152&lt;1,0,
IF($N149-CP150&lt;&gt;$N149,-PMT(Insert_Finance!$C$17,$N149,OFFSET(CP152,,(CP150-$N149),1,1),0,0),
IF(CP150=0,0,CO155))))</f>
        <v>0</v>
      </c>
      <c r="CQ155" s="315">
        <f ca="1">IF(CQ152=0,0,
IF(CQ152&lt;1,0,
IF($N149-CQ150&lt;&gt;$N149,-PMT(Insert_Finance!$C$17,$N149,OFFSET(CQ152,,(CQ150-$N149),1,1),0,0),
IF(CQ150=0,0,CP155))))</f>
        <v>0</v>
      </c>
      <c r="CR155" s="315">
        <f ca="1">IF(CR152=0,0,
IF(CR152&lt;1,0,
IF($N149-CR150&lt;&gt;$N149,-PMT(Insert_Finance!$C$17,$N149,OFFSET(CR152,,(CR150-$N149),1,1),0,0),
IF(CR150=0,0,CQ155))))</f>
        <v>0</v>
      </c>
      <c r="CS155" s="315">
        <f ca="1">IF(CS152=0,0,
IF(CS152&lt;1,0,
IF($N149-CS150&lt;&gt;$N149,-PMT(Insert_Finance!$C$17,$N149,OFFSET(CS152,,(CS150-$N149),1,1),0,0),
IF(CS150=0,0,CR155))))</f>
        <v>0</v>
      </c>
      <c r="CT155" s="315">
        <f ca="1">IF(CT152=0,0,
IF(CT152&lt;1,0,
IF($N149-CT150&lt;&gt;$N149,-PMT(Insert_Finance!$C$17,$N149,OFFSET(CT152,,(CT150-$N149),1,1),0,0),
IF(CT150=0,0,CS155))))</f>
        <v>0</v>
      </c>
      <c r="CU155" s="315">
        <f ca="1">IF(CU152=0,0,
IF(CU152&lt;1,0,
IF($N149-CU150&lt;&gt;$N149,-PMT(Insert_Finance!$C$17,$N149,OFFSET(CU152,,(CU150-$N149),1,1),0,0),
IF(CU150=0,0,CT155))))</f>
        <v>0</v>
      </c>
      <c r="CV155" s="315">
        <f ca="1">IF(CV152=0,0,
IF(CV152&lt;1,0,
IF($N149-CV150&lt;&gt;$N149,-PMT(Insert_Finance!$C$17,$N149,OFFSET(CV152,,(CV150-$N149),1,1),0,0),
IF(CV150=0,0,CU155))))</f>
        <v>0</v>
      </c>
      <c r="CW155" s="315">
        <f ca="1">IF(CW152=0,0,
IF(CW152&lt;1,0,
IF($N149-CW150&lt;&gt;$N149,-PMT(Insert_Finance!$C$17,$N149,OFFSET(CW152,,(CW150-$N149),1,1),0,0),
IF(CW150=0,0,CV155))))</f>
        <v>0</v>
      </c>
      <c r="CX155" s="315">
        <f ca="1">IF(CX152=0,0,
IF(CX152&lt;1,0,
IF($N149-CX150&lt;&gt;$N149,-PMT(Insert_Finance!$C$17,$N149,OFFSET(CX152,,(CX150-$N149),1,1),0,0),
IF(CX150=0,0,CW155))))</f>
        <v>0</v>
      </c>
      <c r="CY155" s="315">
        <f ca="1">IF(CY152=0,0,
IF(CY152&lt;1,0,
IF($N149-CY150&lt;&gt;$N149,-PMT(Insert_Finance!$C$17,$N149,OFFSET(CY152,,(CY150-$N149),1,1),0,0),
IF(CY150=0,0,CX155))))</f>
        <v>0</v>
      </c>
      <c r="CZ155" s="315">
        <f ca="1">IF(CZ152=0,0,
IF(CZ152&lt;1,0,
IF($N149-CZ150&lt;&gt;$N149,-PMT(Insert_Finance!$C$17,$N149,OFFSET(CZ152,,(CZ150-$N149),1,1),0,0),
IF(CZ150=0,0,CY155))))</f>
        <v>0</v>
      </c>
    </row>
    <row r="156" spans="1:104" ht="30" customHeight="1" collapsed="1" x14ac:dyDescent="0.3">
      <c r="A156" s="304"/>
      <c r="B156" s="675"/>
      <c r="C156" s="676"/>
      <c r="D156" s="677"/>
      <c r="E156" s="307" t="str">
        <f>_xlfn.IFNA(INDEX(Table_Def[[Asset category]:[Unit]],MATCH(Insert_Assets!B156,Table_Def[Asset category],0),2),"")</f>
        <v/>
      </c>
      <c r="F156" s="683"/>
      <c r="G156" s="340" t="s">
        <v>211</v>
      </c>
      <c r="H156" s="309">
        <f t="shared" si="487"/>
        <v>0</v>
      </c>
      <c r="I156" s="689"/>
      <c r="J156" s="690"/>
      <c r="K156" s="311">
        <f t="shared" si="488"/>
        <v>0</v>
      </c>
      <c r="L156" s="312">
        <f t="shared" si="393"/>
        <v>1</v>
      </c>
      <c r="M156" s="313">
        <f t="shared" si="484"/>
        <v>0</v>
      </c>
      <c r="N156" s="316">
        <f>_xlfn.IFNA(IF(INDEX(Table_Def[],MATCH(B156,Table_Def[Asset category],0),3)=0,20,INDEX(Table_Def[],MATCH(B156,Table_Def[Asset category],0),3)),0)</f>
        <v>0</v>
      </c>
      <c r="P156" s="178"/>
      <c r="Q156" s="178"/>
      <c r="R156" s="178"/>
      <c r="S156" s="178"/>
      <c r="T156" s="302">
        <f t="shared" ref="T156:T213" si="492">SUMIF($CG$6:$CZ$6,T$17,$CG160:$CZ160)</f>
        <v>0</v>
      </c>
      <c r="U156" s="302">
        <f>SUMIF($CG$6:$CZ$6,T$17,$CG159:$CZ159)</f>
        <v>0</v>
      </c>
      <c r="V156" s="302">
        <f>SUMIF($CG$6:$CZ$6,T$17,$CG161:$CZ161)</f>
        <v>0</v>
      </c>
      <c r="W156" s="302">
        <f t="shared" ref="W156:W213" si="493">SUMIF($CG$6:$CZ$6,W$17,$CG160:$CZ160)</f>
        <v>0</v>
      </c>
      <c r="X156" s="302">
        <f>SUMIF($CG$6:$CZ$6,W$17,$CG159:$CZ159)</f>
        <v>0</v>
      </c>
      <c r="Y156" s="302">
        <f>SUMIF($CG$6:$CZ$6,W$17,$CG161:$CZ161)</f>
        <v>0</v>
      </c>
      <c r="Z156" s="302">
        <f t="shared" ref="Z156:Z213" si="494">SUMIF($CG$6:$CZ$6,Z$17,$CG160:$CZ160)</f>
        <v>0</v>
      </c>
      <c r="AA156" s="302">
        <f>SUMIF($CG$6:$CZ$6,Z$17,$CG159:$CZ159)</f>
        <v>0</v>
      </c>
      <c r="AB156" s="302">
        <f>SUMIF($CG$6:$CZ$6,Z$17,$CG161:$CZ161)</f>
        <v>0</v>
      </c>
      <c r="AC156" s="302">
        <f t="shared" ref="AC156:AC213" si="495">SUMIF($CG$6:$CZ$6,AC$17,$CG160:$CZ160)</f>
        <v>0</v>
      </c>
      <c r="AD156" s="302">
        <f>SUMIF($CG$6:$CZ$6,AC$17,$CG159:$CZ159)</f>
        <v>0</v>
      </c>
      <c r="AE156" s="302">
        <f>SUMIF($CG$6:$CZ$6,AC$17,$CG161:$CZ161)</f>
        <v>0</v>
      </c>
      <c r="AF156" s="302">
        <f t="shared" ref="AF156:AF213" si="496">SUMIF($CG$6:$CZ$6,AF$17,$CG160:$CZ160)</f>
        <v>0</v>
      </c>
      <c r="AG156" s="302">
        <f>SUMIF($CG$6:$CZ$6,AF$17,$CG159:$CZ159)</f>
        <v>0</v>
      </c>
      <c r="AH156" s="302">
        <f>SUMIF($CG$6:$CZ$6,AF$17,$CG161:$CZ161)</f>
        <v>0</v>
      </c>
      <c r="AI156" s="302">
        <f t="shared" ref="AI156:AI213" si="497">SUMIF($CG$6:$CZ$6,AI$17,$CG160:$CZ160)</f>
        <v>0</v>
      </c>
      <c r="AJ156" s="302">
        <f>SUMIF($CG$6:$CZ$6,AI$17,$CG159:$CZ159)</f>
        <v>0</v>
      </c>
      <c r="AK156" s="302">
        <f>SUMIF($CG$6:$CZ$6,AI$17,$CG161:$CZ161)</f>
        <v>0</v>
      </c>
      <c r="AL156" s="302">
        <f t="shared" ref="AL156:AL213" si="498">SUMIF($CG$6:$CZ$6,AL$17,$CG160:$CZ160)</f>
        <v>0</v>
      </c>
      <c r="AM156" s="302">
        <f>SUMIF($CG$6:$CZ$6,AL$17,$CG159:$CZ159)</f>
        <v>0</v>
      </c>
      <c r="AN156" s="302">
        <f>SUMIF($CG$6:$CZ$6,AL$17,$CG161:$CZ161)</f>
        <v>0</v>
      </c>
      <c r="AO156" s="302">
        <f t="shared" ref="AO156:AO213" si="499">SUMIF($CG$6:$CZ$6,AO$17,$CG160:$CZ160)</f>
        <v>0</v>
      </c>
      <c r="AP156" s="302">
        <f>SUMIF($CG$6:$CZ$6,AO$17,$CG159:$CZ159)</f>
        <v>0</v>
      </c>
      <c r="AQ156" s="302">
        <f>SUMIF($CG$6:$CZ$6,AO$17,$CG161:$CZ161)</f>
        <v>0</v>
      </c>
      <c r="AR156" s="302">
        <f t="shared" ref="AR156:AR213" si="500">SUMIF($CG$6:$CZ$6,AR$17,$CG160:$CZ160)</f>
        <v>0</v>
      </c>
      <c r="AS156" s="302">
        <f>SUMIF($CG$6:$CZ$6,AR$17,$CG159:$CZ159)</f>
        <v>0</v>
      </c>
      <c r="AT156" s="302">
        <f>SUMIF($CG$6:$CZ$6,AR$17,$CG161:$CZ161)</f>
        <v>0</v>
      </c>
      <c r="AU156" s="302">
        <f t="shared" ref="AU156:AU213" si="501">SUMIF($CG$6:$CZ$6,AU$17,$CG160:$CZ160)</f>
        <v>0</v>
      </c>
      <c r="AV156" s="302">
        <f>SUMIF($CG$6:$CZ$6,AU$17,$CG159:$CZ159)</f>
        <v>0</v>
      </c>
      <c r="AW156" s="302">
        <f>SUMIF($CG$6:$CZ$6,AU$17,$CG161:$CZ161)</f>
        <v>0</v>
      </c>
      <c r="AX156" s="302">
        <f t="shared" ref="AX156:AX213" si="502">SUMIF($CG$6:$CZ$6,AX$17,$CG160:$CZ160)</f>
        <v>0</v>
      </c>
      <c r="AY156" s="302">
        <f>SUMIF($CG$6:$CZ$6,AX$17,$CG159:$CZ159)</f>
        <v>0</v>
      </c>
      <c r="AZ156" s="302">
        <f>SUMIF($CG$6:$CZ$6,AX$17,$CG161:$CZ161)</f>
        <v>0</v>
      </c>
      <c r="BA156" s="302">
        <f t="shared" ref="BA156:BA213" si="503">SUMIF($CG$6:$CZ$6,BA$17,$CG160:$CZ160)</f>
        <v>0</v>
      </c>
      <c r="BB156" s="302">
        <f>SUMIF($CG$6:$CZ$6,BA$17,$CG159:$CZ159)</f>
        <v>0</v>
      </c>
      <c r="BC156" s="302">
        <f>SUMIF($CG$6:$CZ$6,BA$17,$CG161:$CZ161)</f>
        <v>0</v>
      </c>
      <c r="BD156" s="302">
        <f t="shared" ref="BD156:BD213" si="504">SUMIF($CG$6:$CZ$6,BD$17,$CG160:$CZ160)</f>
        <v>0</v>
      </c>
      <c r="BE156" s="302">
        <f>SUMIF($CG$6:$CZ$6,BD$17,$CG159:$CZ159)</f>
        <v>0</v>
      </c>
      <c r="BF156" s="302">
        <f>SUMIF($CG$6:$CZ$6,BD$17,$CG161:$CZ161)</f>
        <v>0</v>
      </c>
      <c r="BG156" s="302">
        <f t="shared" ref="BG156:BG213" si="505">SUMIF($CG$6:$CZ$6,BG$17,$CG160:$CZ160)</f>
        <v>0</v>
      </c>
      <c r="BH156" s="302">
        <f>SUMIF($CG$6:$CZ$6,BG$17,$CG159:$CZ159)</f>
        <v>0</v>
      </c>
      <c r="BI156" s="302">
        <f>SUMIF($CG$6:$CZ$6,BG$17,$CG161:$CZ161)</f>
        <v>0</v>
      </c>
      <c r="BJ156" s="302">
        <f t="shared" ref="BJ156:BJ213" si="506">SUMIF($CG$6:$CZ$6,BJ$17,$CG160:$CZ160)</f>
        <v>0</v>
      </c>
      <c r="BK156" s="302">
        <f>SUMIF($CG$6:$CZ$6,BJ$17,$CG159:$CZ159)</f>
        <v>0</v>
      </c>
      <c r="BL156" s="302">
        <f>SUMIF($CG$6:$CZ$6,BJ$17,$CG161:$CZ161)</f>
        <v>0</v>
      </c>
      <c r="BM156" s="302">
        <f t="shared" ref="BM156:BM213" si="507">SUMIF($CG$6:$CZ$6,BM$17,$CG160:$CZ160)</f>
        <v>0</v>
      </c>
      <c r="BN156" s="302">
        <f>SUMIF($CG$6:$CZ$6,BM$17,$CG159:$CZ159)</f>
        <v>0</v>
      </c>
      <c r="BO156" s="302">
        <f>SUMIF($CG$6:$CZ$6,BM$17,$CG161:$CZ161)</f>
        <v>0</v>
      </c>
      <c r="BP156" s="302">
        <f t="shared" ref="BP156:BP213" si="508">SUMIF($CG$6:$CZ$6,BP$17,$CG160:$CZ160)</f>
        <v>0</v>
      </c>
      <c r="BQ156" s="302">
        <f>SUMIF($CG$6:$CZ$6,BP$17,$CG159:$CZ159)</f>
        <v>0</v>
      </c>
      <c r="BR156" s="302">
        <f>SUMIF($CG$6:$CZ$6,BP$17,$CG161:$CZ161)</f>
        <v>0</v>
      </c>
      <c r="BS156" s="302">
        <f t="shared" ref="BS156:BS213" si="509">SUMIF($CG$6:$CZ$6,BS$17,$CG160:$CZ160)</f>
        <v>0</v>
      </c>
      <c r="BT156" s="302">
        <f>SUMIF($CG$6:$CZ$6,BS$17,$CG159:$CZ159)</f>
        <v>0</v>
      </c>
      <c r="BU156" s="302">
        <f>SUMIF($CG$6:$CZ$6,BS$17,$CG161:$CZ161)</f>
        <v>0</v>
      </c>
      <c r="BV156" s="302">
        <f t="shared" ref="BV156:BV213" si="510">SUMIF($CG$6:$CZ$6,BV$17,$CG160:$CZ160)</f>
        <v>0</v>
      </c>
      <c r="BW156" s="302">
        <f>SUMIF($CG$6:$CZ$6,BV$17,$CG159:$CZ159)</f>
        <v>0</v>
      </c>
      <c r="BX156" s="302">
        <f>SUMIF($CG$6:$CZ$6,BV$17,$CG161:$CZ161)</f>
        <v>0</v>
      </c>
      <c r="BY156" s="302">
        <f t="shared" ref="BY156:BY213" si="511">SUMIF($CG$6:$CZ$6,BY$17,$CG160:$CZ160)</f>
        <v>0</v>
      </c>
      <c r="BZ156" s="302">
        <f>SUMIF($CG$6:$CZ$6,BY$17,$CG159:$CZ159)</f>
        <v>0</v>
      </c>
      <c r="CA156" s="302">
        <f>SUMIF($CG$6:$CZ$6,BY$17,$CG161:$CZ161)</f>
        <v>0</v>
      </c>
      <c r="CB156" s="189"/>
      <c r="CC156" s="303"/>
      <c r="CD156" s="303"/>
      <c r="CF156" s="293"/>
      <c r="CG156" s="315"/>
    </row>
    <row r="157" spans="1:104" ht="15" hidden="1" customHeight="1" outlineLevel="1" x14ac:dyDescent="0.3">
      <c r="A157" s="304"/>
      <c r="B157" s="356"/>
      <c r="C157" s="352"/>
      <c r="D157" s="353"/>
      <c r="E157" s="307" t="str">
        <f>_xlfn.IFNA(INDEX(Table_Def[[Asset category]:[Unit]],MATCH(Insert_Assets!B157,Table_Def[Asset category],0),2),"")</f>
        <v/>
      </c>
      <c r="F157" s="354"/>
      <c r="G157" s="340" t="s">
        <v>211</v>
      </c>
      <c r="H157" s="309">
        <f t="shared" si="487"/>
        <v>0</v>
      </c>
      <c r="I157" s="357"/>
      <c r="J157" s="355"/>
      <c r="K157" s="311">
        <f t="shared" si="488"/>
        <v>0</v>
      </c>
      <c r="L157" s="312">
        <f t="shared" si="393"/>
        <v>1</v>
      </c>
      <c r="M157" s="313">
        <f t="shared" si="484"/>
        <v>0</v>
      </c>
      <c r="N157" s="316">
        <f>_xlfn.IFNA(IF(INDEX(Table_Def[],MATCH(B157,Table_Def[Asset category],0),3)=0,20,INDEX(Table_Def[],MATCH(B157,Table_Def[Asset category],0),3)),0)</f>
        <v>0</v>
      </c>
      <c r="P157" s="178"/>
      <c r="Q157" s="178"/>
      <c r="R157" s="178"/>
      <c r="S157" s="178"/>
      <c r="T157" s="302"/>
      <c r="U157" s="302"/>
      <c r="V157" s="302"/>
      <c r="W157" s="302"/>
      <c r="X157" s="302"/>
      <c r="Y157" s="302"/>
      <c r="Z157" s="302"/>
      <c r="AA157" s="302"/>
      <c r="AB157" s="302"/>
      <c r="AC157" s="302"/>
      <c r="AD157" s="302"/>
      <c r="AE157" s="302"/>
      <c r="AF157" s="302"/>
      <c r="AG157" s="302"/>
      <c r="AH157" s="302"/>
      <c r="AI157" s="302"/>
      <c r="AJ157" s="302"/>
      <c r="AK157" s="302"/>
      <c r="AL157" s="302"/>
      <c r="AM157" s="302"/>
      <c r="AN157" s="302"/>
      <c r="AO157" s="302"/>
      <c r="AP157" s="302"/>
      <c r="AQ157" s="302"/>
      <c r="AR157" s="302"/>
      <c r="AS157" s="302"/>
      <c r="AT157" s="302"/>
      <c r="AU157" s="302"/>
      <c r="AV157" s="302"/>
      <c r="AW157" s="302"/>
      <c r="AX157" s="302"/>
      <c r="AY157" s="302"/>
      <c r="AZ157" s="302"/>
      <c r="BA157" s="302"/>
      <c r="BB157" s="302"/>
      <c r="BC157" s="302"/>
      <c r="BD157" s="302"/>
      <c r="BE157" s="302"/>
      <c r="BF157" s="302"/>
      <c r="BG157" s="302"/>
      <c r="BH157" s="302"/>
      <c r="BI157" s="302"/>
      <c r="BJ157" s="302"/>
      <c r="BK157" s="302"/>
      <c r="BL157" s="302"/>
      <c r="BM157" s="302"/>
      <c r="BN157" s="302"/>
      <c r="BO157" s="302"/>
      <c r="BP157" s="302"/>
      <c r="BQ157" s="302"/>
      <c r="BR157" s="302"/>
      <c r="BS157" s="302"/>
      <c r="BT157" s="302"/>
      <c r="BU157" s="302"/>
      <c r="BV157" s="302"/>
      <c r="BW157" s="302"/>
      <c r="BX157" s="302"/>
      <c r="BY157" s="302"/>
      <c r="BZ157" s="302"/>
      <c r="CA157" s="302"/>
      <c r="CB157" s="189"/>
      <c r="CC157" s="303"/>
      <c r="CD157" s="303"/>
      <c r="CE157" s="53" t="s">
        <v>49</v>
      </c>
      <c r="CF157" s="293"/>
      <c r="CG157" s="314">
        <f>IF($I156=CG$6,$N156,
IF(CF156&gt;0,CF156-1,0))</f>
        <v>0</v>
      </c>
      <c r="CH157" s="314">
        <f ca="1">IF(OR($I156=CH$6,CG158=$N156),$N156,
IF(CG157&gt;0,CG157-1,0))</f>
        <v>0</v>
      </c>
      <c r="CI157" s="314">
        <f t="shared" ref="CI157" ca="1" si="512">IF(OR($I156=CI$6,CH158=$N156),$N156,
IF(CH157&gt;0,CH157-1,0))</f>
        <v>0</v>
      </c>
      <c r="CJ157" s="314">
        <f t="shared" ref="CJ157" ca="1" si="513">IF(OR($I156=CJ$6,CI158=$N156),$N156,
IF(CI157&gt;0,CI157-1,0))</f>
        <v>0</v>
      </c>
      <c r="CK157" s="314">
        <f t="shared" ref="CK157" ca="1" si="514">IF(OR($I156=CK$6,CJ158=$N156),$N156,
IF(CJ157&gt;0,CJ157-1,0))</f>
        <v>0</v>
      </c>
      <c r="CL157" s="314">
        <f t="shared" ref="CL157" ca="1" si="515">IF(OR($I156=CL$6,CK158=$N156),$N156,
IF(CK157&gt;0,CK157-1,0))</f>
        <v>0</v>
      </c>
      <c r="CM157" s="314">
        <f t="shared" ref="CM157" ca="1" si="516">IF(OR($I156=CM$6,CL158=$N156),$N156,
IF(CL157&gt;0,CL157-1,0))</f>
        <v>0</v>
      </c>
      <c r="CN157" s="314">
        <f t="shared" ref="CN157" ca="1" si="517">IF(OR($I156=CN$6,CM158=$N156),$N156,
IF(CM157&gt;0,CM157-1,0))</f>
        <v>0</v>
      </c>
      <c r="CO157" s="314">
        <f t="shared" ref="CO157" ca="1" si="518">IF(OR($I156=CO$6,CN158=$N156),$N156,
IF(CN157&gt;0,CN157-1,0))</f>
        <v>0</v>
      </c>
      <c r="CP157" s="314">
        <f t="shared" ref="CP157" ca="1" si="519">IF(OR($I156=CP$6,CO158=$N156),$N156,
IF(CO157&gt;0,CO157-1,0))</f>
        <v>0</v>
      </c>
      <c r="CQ157" s="314">
        <f t="shared" ref="CQ157" ca="1" si="520">IF(OR($I156=CQ$6,CP158=$N156),$N156,
IF(CP157&gt;0,CP157-1,0))</f>
        <v>0</v>
      </c>
      <c r="CR157" s="314">
        <f t="shared" ref="CR157" ca="1" si="521">IF(OR($I156=CR$6,CQ158=$N156),$N156,
IF(CQ157&gt;0,CQ157-1,0))</f>
        <v>0</v>
      </c>
      <c r="CS157" s="314">
        <f t="shared" ref="CS157" ca="1" si="522">IF(OR($I156=CS$6,CR158=$N156),$N156,
IF(CR157&gt;0,CR157-1,0))</f>
        <v>0</v>
      </c>
      <c r="CT157" s="314">
        <f t="shared" ref="CT157" ca="1" si="523">IF(OR($I156=CT$6,CS158=$N156),$N156,
IF(CS157&gt;0,CS157-1,0))</f>
        <v>0</v>
      </c>
      <c r="CU157" s="314">
        <f t="shared" ref="CU157" ca="1" si="524">IF(OR($I156=CU$6,CT158=$N156),$N156,
IF(CT157&gt;0,CT157-1,0))</f>
        <v>0</v>
      </c>
      <c r="CV157" s="314">
        <f t="shared" ref="CV157" ca="1" si="525">IF(OR($I156=CV$6,CU158=$N156),$N156,
IF(CU157&gt;0,CU157-1,0))</f>
        <v>0</v>
      </c>
      <c r="CW157" s="314">
        <f t="shared" ref="CW157" ca="1" si="526">IF(OR($I156=CW$6,CV158=$N156),$N156,
IF(CV157&gt;0,CV157-1,0))</f>
        <v>0</v>
      </c>
      <c r="CX157" s="314">
        <f t="shared" ref="CX157" ca="1" si="527">IF(OR($I156=CX$6,CW158=$N156),$N156,
IF(CW157&gt;0,CW157-1,0))</f>
        <v>0</v>
      </c>
      <c r="CY157" s="314">
        <f t="shared" ref="CY157" ca="1" si="528">IF(OR($I156=CY$6,CX158=$N156),$N156,
IF(CX157&gt;0,CX157-1,0))</f>
        <v>0</v>
      </c>
      <c r="CZ157" s="314">
        <f t="shared" ref="CZ157" ca="1" si="529">IF(OR($I156=CZ$6,CY158=$N156),$N156,
IF(CY157&gt;0,CY157-1,0))</f>
        <v>0</v>
      </c>
    </row>
    <row r="158" spans="1:104" ht="15" hidden="1" customHeight="1" outlineLevel="1" x14ac:dyDescent="0.3">
      <c r="A158" s="304"/>
      <c r="B158" s="356"/>
      <c r="C158" s="352"/>
      <c r="D158" s="353"/>
      <c r="E158" s="307" t="str">
        <f>_xlfn.IFNA(INDEX(Table_Def[[Asset category]:[Unit]],MATCH(Insert_Assets!B158,Table_Def[Asset category],0),2),"")</f>
        <v/>
      </c>
      <c r="F158" s="354"/>
      <c r="G158" s="340" t="s">
        <v>211</v>
      </c>
      <c r="H158" s="309">
        <f t="shared" si="487"/>
        <v>0</v>
      </c>
      <c r="I158" s="357"/>
      <c r="J158" s="355"/>
      <c r="K158" s="311"/>
      <c r="L158" s="312">
        <f t="shared" si="393"/>
        <v>1</v>
      </c>
      <c r="M158" s="313">
        <f t="shared" si="484"/>
        <v>0</v>
      </c>
      <c r="N158" s="316">
        <f>_xlfn.IFNA(IF(INDEX(Table_Def[],MATCH(B158,Table_Def[Asset category],0),3)=0,20,INDEX(Table_Def[],MATCH(B158,Table_Def[Asset category],0),3)),0)</f>
        <v>0</v>
      </c>
      <c r="P158" s="178"/>
      <c r="Q158" s="178"/>
      <c r="R158" s="178"/>
      <c r="S158" s="178"/>
      <c r="T158" s="302"/>
      <c r="U158" s="302"/>
      <c r="V158" s="302"/>
      <c r="W158" s="302"/>
      <c r="X158" s="302"/>
      <c r="Y158" s="302"/>
      <c r="Z158" s="302"/>
      <c r="AA158" s="302"/>
      <c r="AB158" s="302"/>
      <c r="AC158" s="302"/>
      <c r="AD158" s="302"/>
      <c r="AE158" s="302"/>
      <c r="AF158" s="302"/>
      <c r="AG158" s="302"/>
      <c r="AH158" s="302"/>
      <c r="AI158" s="302"/>
      <c r="AJ158" s="302"/>
      <c r="AK158" s="302"/>
      <c r="AL158" s="302"/>
      <c r="AM158" s="302"/>
      <c r="AN158" s="302"/>
      <c r="AO158" s="302"/>
      <c r="AP158" s="302"/>
      <c r="AQ158" s="302"/>
      <c r="AR158" s="302"/>
      <c r="AS158" s="302"/>
      <c r="AT158" s="302"/>
      <c r="AU158" s="302"/>
      <c r="AV158" s="302"/>
      <c r="AW158" s="302"/>
      <c r="AX158" s="302"/>
      <c r="AY158" s="302"/>
      <c r="AZ158" s="302"/>
      <c r="BA158" s="302"/>
      <c r="BB158" s="302"/>
      <c r="BC158" s="302"/>
      <c r="BD158" s="302"/>
      <c r="BE158" s="302"/>
      <c r="BF158" s="302"/>
      <c r="BG158" s="302"/>
      <c r="BH158" s="302"/>
      <c r="BI158" s="302"/>
      <c r="BJ158" s="302"/>
      <c r="BK158" s="302"/>
      <c r="BL158" s="302"/>
      <c r="BM158" s="302"/>
      <c r="BN158" s="302"/>
      <c r="BO158" s="302"/>
      <c r="BP158" s="302"/>
      <c r="BQ158" s="302"/>
      <c r="BR158" s="302"/>
      <c r="BS158" s="302"/>
      <c r="BT158" s="302"/>
      <c r="BU158" s="302"/>
      <c r="BV158" s="302"/>
      <c r="BW158" s="302"/>
      <c r="BX158" s="302"/>
      <c r="BY158" s="302"/>
      <c r="BZ158" s="302"/>
      <c r="CA158" s="302"/>
      <c r="CB158" s="189"/>
      <c r="CC158" s="303"/>
      <c r="CD158" s="303"/>
      <c r="CE158" s="53" t="s">
        <v>116</v>
      </c>
      <c r="CF158" s="293"/>
      <c r="CG158" s="314">
        <f t="shared" ref="CG158" ca="1" si="530">IF(AND(CG157=$N156,CG157&gt;0),1,IF(CG157=0,0,OFFSET(CG157,,(CG157-$N156),1,1)-CG157+1))</f>
        <v>0</v>
      </c>
      <c r="CH158" s="314">
        <f ca="1">IF(AND(CH157=$N156,CH157&gt;0),1,IF(CH157=0,0,OFFSET(CH157,,(CH157-$N156),1,1)-CH157+1))</f>
        <v>0</v>
      </c>
      <c r="CI158" s="314">
        <f t="shared" ref="CI158:CZ158" ca="1" si="531">IF(AND(CI157=$N156,CI157&gt;0),1,IF(CI157=0,0,OFFSET(CI157,,(CI157-$N156),1,1)-CI157+1))</f>
        <v>0</v>
      </c>
      <c r="CJ158" s="314">
        <f t="shared" ca="1" si="531"/>
        <v>0</v>
      </c>
      <c r="CK158" s="314">
        <f t="shared" ca="1" si="531"/>
        <v>0</v>
      </c>
      <c r="CL158" s="314">
        <f t="shared" ca="1" si="531"/>
        <v>0</v>
      </c>
      <c r="CM158" s="314">
        <f t="shared" ca="1" si="531"/>
        <v>0</v>
      </c>
      <c r="CN158" s="314">
        <f t="shared" ca="1" si="531"/>
        <v>0</v>
      </c>
      <c r="CO158" s="314">
        <f t="shared" ca="1" si="531"/>
        <v>0</v>
      </c>
      <c r="CP158" s="314">
        <f t="shared" ca="1" si="531"/>
        <v>0</v>
      </c>
      <c r="CQ158" s="314">
        <f t="shared" ca="1" si="531"/>
        <v>0</v>
      </c>
      <c r="CR158" s="314">
        <f t="shared" ca="1" si="531"/>
        <v>0</v>
      </c>
      <c r="CS158" s="314">
        <f t="shared" ca="1" si="531"/>
        <v>0</v>
      </c>
      <c r="CT158" s="314">
        <f t="shared" ca="1" si="531"/>
        <v>0</v>
      </c>
      <c r="CU158" s="314">
        <f t="shared" ca="1" si="531"/>
        <v>0</v>
      </c>
      <c r="CV158" s="314">
        <f t="shared" ca="1" si="531"/>
        <v>0</v>
      </c>
      <c r="CW158" s="314">
        <f t="shared" ca="1" si="531"/>
        <v>0</v>
      </c>
      <c r="CX158" s="314">
        <f t="shared" ca="1" si="531"/>
        <v>0</v>
      </c>
      <c r="CY158" s="314">
        <f t="shared" ca="1" si="531"/>
        <v>0</v>
      </c>
      <c r="CZ158" s="314">
        <f t="shared" ca="1" si="531"/>
        <v>0</v>
      </c>
    </row>
    <row r="159" spans="1:104" ht="15" hidden="1" customHeight="1" outlineLevel="1" x14ac:dyDescent="0.3">
      <c r="A159" s="304"/>
      <c r="B159" s="356"/>
      <c r="C159" s="352"/>
      <c r="D159" s="353"/>
      <c r="E159" s="307" t="str">
        <f>_xlfn.IFNA(INDEX(Table_Def[[Asset category]:[Unit]],MATCH(Insert_Assets!B159,Table_Def[Asset category],0),2),"")</f>
        <v/>
      </c>
      <c r="F159" s="354"/>
      <c r="G159" s="340" t="s">
        <v>211</v>
      </c>
      <c r="H159" s="309">
        <f t="shared" si="487"/>
        <v>0</v>
      </c>
      <c r="I159" s="357"/>
      <c r="J159" s="355"/>
      <c r="K159" s="311">
        <f t="shared" ref="K159:K164" si="532">SUMIF($J$22:$J$384,J159,$H$22:$H$384)</f>
        <v>0</v>
      </c>
      <c r="L159" s="312">
        <f t="shared" si="393"/>
        <v>1</v>
      </c>
      <c r="M159" s="313">
        <f t="shared" si="484"/>
        <v>0</v>
      </c>
      <c r="N159" s="316">
        <f>_xlfn.IFNA(IF(INDEX(Table_Def[],MATCH(B159,Table_Def[Asset category],0),3)=0,20,INDEX(Table_Def[],MATCH(B159,Table_Def[Asset category],0),3)),0)</f>
        <v>0</v>
      </c>
      <c r="P159" s="178"/>
      <c r="Q159" s="178"/>
      <c r="R159" s="178"/>
      <c r="S159" s="178"/>
      <c r="T159" s="302"/>
      <c r="U159" s="302"/>
      <c r="V159" s="302"/>
      <c r="W159" s="302"/>
      <c r="X159" s="302"/>
      <c r="Y159" s="302"/>
      <c r="Z159" s="302"/>
      <c r="AA159" s="302"/>
      <c r="AB159" s="302"/>
      <c r="AC159" s="302"/>
      <c r="AD159" s="302"/>
      <c r="AE159" s="302"/>
      <c r="AF159" s="302"/>
      <c r="AG159" s="302"/>
      <c r="AH159" s="302"/>
      <c r="AI159" s="302"/>
      <c r="AJ159" s="302"/>
      <c r="AK159" s="302"/>
      <c r="AL159" s="302"/>
      <c r="AM159" s="302"/>
      <c r="AN159" s="302"/>
      <c r="AO159" s="302"/>
      <c r="AP159" s="302"/>
      <c r="AQ159" s="302"/>
      <c r="AR159" s="302"/>
      <c r="AS159" s="302"/>
      <c r="AT159" s="302"/>
      <c r="AU159" s="302"/>
      <c r="AV159" s="302"/>
      <c r="AW159" s="302"/>
      <c r="AX159" s="302"/>
      <c r="AY159" s="302"/>
      <c r="AZ159" s="302"/>
      <c r="BA159" s="302"/>
      <c r="BB159" s="302"/>
      <c r="BC159" s="302"/>
      <c r="BD159" s="302"/>
      <c r="BE159" s="302"/>
      <c r="BF159" s="302"/>
      <c r="BG159" s="302"/>
      <c r="BH159" s="302"/>
      <c r="BI159" s="302"/>
      <c r="BJ159" s="302"/>
      <c r="BK159" s="302"/>
      <c r="BL159" s="302"/>
      <c r="BM159" s="302"/>
      <c r="BN159" s="302"/>
      <c r="BO159" s="302"/>
      <c r="BP159" s="302"/>
      <c r="BQ159" s="302"/>
      <c r="BR159" s="302"/>
      <c r="BS159" s="302"/>
      <c r="BT159" s="302"/>
      <c r="BU159" s="302"/>
      <c r="BV159" s="302"/>
      <c r="BW159" s="302"/>
      <c r="BX159" s="302"/>
      <c r="BY159" s="302"/>
      <c r="BZ159" s="302"/>
      <c r="CA159" s="302"/>
      <c r="CB159" s="189"/>
      <c r="CC159" s="303"/>
      <c r="CD159" s="303"/>
      <c r="CE159" s="53" t="s">
        <v>3</v>
      </c>
      <c r="CG159" s="315">
        <f t="shared" ref="CG159:CK159" si="533">IF($I156=CG$6,$H156*$L156,IF(CG157=$N156,$H156,
IF(CF159&gt;0,+CF159-CF160,0)))</f>
        <v>0</v>
      </c>
      <c r="CH159" s="315">
        <f t="shared" ca="1" si="533"/>
        <v>0</v>
      </c>
      <c r="CI159" s="315">
        <f t="shared" ca="1" si="533"/>
        <v>0</v>
      </c>
      <c r="CJ159" s="315">
        <f t="shared" ca="1" si="533"/>
        <v>0</v>
      </c>
      <c r="CK159" s="315">
        <f t="shared" ca="1" si="533"/>
        <v>0</v>
      </c>
      <c r="CL159" s="315">
        <f ca="1">IF($I156=CL$6,$H156*$L156,IF(CL157=$N156,$H156,
IF(CK159&gt;0,+CK159-CK160,0)))</f>
        <v>0</v>
      </c>
      <c r="CM159" s="315">
        <f t="shared" ref="CM159:CZ159" ca="1" si="534">IF($I156=CM$6,$H156*$L156,IF(CM157=$N156,$H156,
IF(CL159&gt;0,+CL159-CL160,0)))</f>
        <v>0</v>
      </c>
      <c r="CN159" s="315">
        <f t="shared" ca="1" si="534"/>
        <v>0</v>
      </c>
      <c r="CO159" s="315">
        <f t="shared" ca="1" si="534"/>
        <v>0</v>
      </c>
      <c r="CP159" s="315">
        <f t="shared" ca="1" si="534"/>
        <v>0</v>
      </c>
      <c r="CQ159" s="315">
        <f t="shared" ca="1" si="534"/>
        <v>0</v>
      </c>
      <c r="CR159" s="315">
        <f t="shared" ca="1" si="534"/>
        <v>0</v>
      </c>
      <c r="CS159" s="315">
        <f t="shared" ca="1" si="534"/>
        <v>0</v>
      </c>
      <c r="CT159" s="315">
        <f t="shared" ca="1" si="534"/>
        <v>0</v>
      </c>
      <c r="CU159" s="315">
        <f t="shared" ca="1" si="534"/>
        <v>0</v>
      </c>
      <c r="CV159" s="315">
        <f t="shared" ca="1" si="534"/>
        <v>0</v>
      </c>
      <c r="CW159" s="315">
        <f t="shared" ca="1" si="534"/>
        <v>0</v>
      </c>
      <c r="CX159" s="315">
        <f t="shared" ca="1" si="534"/>
        <v>0</v>
      </c>
      <c r="CY159" s="315">
        <f t="shared" ca="1" si="534"/>
        <v>0</v>
      </c>
      <c r="CZ159" s="315">
        <f t="shared" ca="1" si="534"/>
        <v>0</v>
      </c>
    </row>
    <row r="160" spans="1:104" ht="15" hidden="1" customHeight="1" outlineLevel="1" x14ac:dyDescent="0.3">
      <c r="A160" s="304"/>
      <c r="B160" s="356"/>
      <c r="C160" s="352"/>
      <c r="D160" s="353"/>
      <c r="E160" s="307" t="str">
        <f>_xlfn.IFNA(INDEX(Table_Def[[Asset category]:[Unit]],MATCH(Insert_Assets!B160,Table_Def[Asset category],0),2),"")</f>
        <v/>
      </c>
      <c r="F160" s="354"/>
      <c r="G160" s="340" t="s">
        <v>211</v>
      </c>
      <c r="H160" s="309">
        <f t="shared" si="487"/>
        <v>0</v>
      </c>
      <c r="I160" s="357"/>
      <c r="J160" s="355"/>
      <c r="K160" s="311">
        <f t="shared" si="532"/>
        <v>0</v>
      </c>
      <c r="L160" s="312">
        <f t="shared" si="393"/>
        <v>1</v>
      </c>
      <c r="M160" s="313">
        <f t="shared" si="484"/>
        <v>0</v>
      </c>
      <c r="N160" s="316">
        <f>_xlfn.IFNA(IF(INDEX(Table_Def[],MATCH(B160,Table_Def[Asset category],0),3)=0,20,INDEX(Table_Def[],MATCH(B160,Table_Def[Asset category],0),3)),0)</f>
        <v>0</v>
      </c>
      <c r="P160" s="178"/>
      <c r="Q160" s="178"/>
      <c r="R160" s="178"/>
      <c r="S160" s="178"/>
      <c r="T160" s="302"/>
      <c r="U160" s="302"/>
      <c r="V160" s="302"/>
      <c r="W160" s="302"/>
      <c r="X160" s="302"/>
      <c r="Y160" s="302"/>
      <c r="Z160" s="302"/>
      <c r="AA160" s="302"/>
      <c r="AB160" s="302"/>
      <c r="AC160" s="302"/>
      <c r="AD160" s="302"/>
      <c r="AE160" s="302"/>
      <c r="AF160" s="302"/>
      <c r="AG160" s="302"/>
      <c r="AH160" s="302"/>
      <c r="AI160" s="302"/>
      <c r="AJ160" s="302"/>
      <c r="AK160" s="302"/>
      <c r="AL160" s="302"/>
      <c r="AM160" s="302"/>
      <c r="AN160" s="302"/>
      <c r="AO160" s="302"/>
      <c r="AP160" s="302"/>
      <c r="AQ160" s="302"/>
      <c r="AR160" s="302"/>
      <c r="AS160" s="302"/>
      <c r="AT160" s="302"/>
      <c r="AU160" s="302"/>
      <c r="AV160" s="302"/>
      <c r="AW160" s="302"/>
      <c r="AX160" s="302"/>
      <c r="AY160" s="302"/>
      <c r="AZ160" s="302"/>
      <c r="BA160" s="302"/>
      <c r="BB160" s="302"/>
      <c r="BC160" s="302"/>
      <c r="BD160" s="302"/>
      <c r="BE160" s="302"/>
      <c r="BF160" s="302"/>
      <c r="BG160" s="302"/>
      <c r="BH160" s="302"/>
      <c r="BI160" s="302"/>
      <c r="BJ160" s="302"/>
      <c r="BK160" s="302"/>
      <c r="BL160" s="302"/>
      <c r="BM160" s="302"/>
      <c r="BN160" s="302"/>
      <c r="BO160" s="302"/>
      <c r="BP160" s="302"/>
      <c r="BQ160" s="302"/>
      <c r="BR160" s="302"/>
      <c r="BS160" s="302"/>
      <c r="BT160" s="302"/>
      <c r="BU160" s="302"/>
      <c r="BV160" s="302"/>
      <c r="BW160" s="302"/>
      <c r="BX160" s="302"/>
      <c r="BY160" s="302"/>
      <c r="BZ160" s="302"/>
      <c r="CA160" s="302"/>
      <c r="CB160" s="189"/>
      <c r="CC160" s="303"/>
      <c r="CD160" s="303"/>
      <c r="CE160" s="53" t="s">
        <v>38</v>
      </c>
      <c r="CF160" s="315"/>
      <c r="CG160" s="315">
        <f>IF(CG161&lt;1,0,CG162-CG161)</f>
        <v>0</v>
      </c>
      <c r="CH160" s="315">
        <f t="shared" ref="CH160:CZ160" ca="1" si="535">IF(CH161&lt;1,0,CH162-CH161)</f>
        <v>0</v>
      </c>
      <c r="CI160" s="315">
        <f t="shared" ca="1" si="535"/>
        <v>0</v>
      </c>
      <c r="CJ160" s="315">
        <f t="shared" ca="1" si="535"/>
        <v>0</v>
      </c>
      <c r="CK160" s="315">
        <f t="shared" ca="1" si="535"/>
        <v>0</v>
      </c>
      <c r="CL160" s="315">
        <f t="shared" ca="1" si="535"/>
        <v>0</v>
      </c>
      <c r="CM160" s="315">
        <f t="shared" ca="1" si="535"/>
        <v>0</v>
      </c>
      <c r="CN160" s="315">
        <f t="shared" ca="1" si="535"/>
        <v>0</v>
      </c>
      <c r="CO160" s="315">
        <f t="shared" ca="1" si="535"/>
        <v>0</v>
      </c>
      <c r="CP160" s="315">
        <f t="shared" ca="1" si="535"/>
        <v>0</v>
      </c>
      <c r="CQ160" s="315">
        <f t="shared" ca="1" si="535"/>
        <v>0</v>
      </c>
      <c r="CR160" s="315">
        <f t="shared" ca="1" si="535"/>
        <v>0</v>
      </c>
      <c r="CS160" s="315">
        <f t="shared" ca="1" si="535"/>
        <v>0</v>
      </c>
      <c r="CT160" s="315">
        <f t="shared" ca="1" si="535"/>
        <v>0</v>
      </c>
      <c r="CU160" s="315">
        <f t="shared" ca="1" si="535"/>
        <v>0</v>
      </c>
      <c r="CV160" s="315">
        <f t="shared" ca="1" si="535"/>
        <v>0</v>
      </c>
      <c r="CW160" s="315">
        <f t="shared" ca="1" si="535"/>
        <v>0</v>
      </c>
      <c r="CX160" s="315">
        <f t="shared" ca="1" si="535"/>
        <v>0</v>
      </c>
      <c r="CY160" s="315">
        <f t="shared" ca="1" si="535"/>
        <v>0</v>
      </c>
      <c r="CZ160" s="315">
        <f t="shared" ca="1" si="535"/>
        <v>0</v>
      </c>
    </row>
    <row r="161" spans="1:104" ht="15" hidden="1" customHeight="1" outlineLevel="1" x14ac:dyDescent="0.3">
      <c r="A161" s="304"/>
      <c r="B161" s="356"/>
      <c r="C161" s="352"/>
      <c r="D161" s="353"/>
      <c r="E161" s="307" t="str">
        <f>_xlfn.IFNA(INDEX(Table_Def[[Asset category]:[Unit]],MATCH(Insert_Assets!B161,Table_Def[Asset category],0),2),"")</f>
        <v/>
      </c>
      <c r="F161" s="354"/>
      <c r="G161" s="340" t="s">
        <v>211</v>
      </c>
      <c r="H161" s="309">
        <f t="shared" si="487"/>
        <v>0</v>
      </c>
      <c r="I161" s="357"/>
      <c r="J161" s="355"/>
      <c r="K161" s="311">
        <f t="shared" si="532"/>
        <v>0</v>
      </c>
      <c r="L161" s="312">
        <f t="shared" ref="L161:L169" si="536">_xlfn.IFNA(IF(J161=0,1,IF(1-(INDEX($B$10:$C$12,MATCH(J161,$B$10:$B$12,0),2)/K161)&lt;0,0,1-(INDEX($B$10:$C$12,MATCH(J161,$B$10:$B$12,0),2)/K161))),1)</f>
        <v>1</v>
      </c>
      <c r="M161" s="313">
        <f t="shared" si="484"/>
        <v>0</v>
      </c>
      <c r="N161" s="316">
        <f>_xlfn.IFNA(IF(INDEX(Table_Def[],MATCH(B161,Table_Def[Asset category],0),3)=0,20,INDEX(Table_Def[],MATCH(B161,Table_Def[Asset category],0),3)),0)</f>
        <v>0</v>
      </c>
      <c r="P161" s="178"/>
      <c r="Q161" s="178"/>
      <c r="R161" s="178"/>
      <c r="S161" s="178"/>
      <c r="T161" s="302"/>
      <c r="U161" s="302"/>
      <c r="V161" s="302"/>
      <c r="W161" s="302"/>
      <c r="X161" s="302"/>
      <c r="Y161" s="302"/>
      <c r="Z161" s="302"/>
      <c r="AA161" s="302"/>
      <c r="AB161" s="302"/>
      <c r="AC161" s="302"/>
      <c r="AD161" s="302"/>
      <c r="AE161" s="302"/>
      <c r="AF161" s="302"/>
      <c r="AG161" s="302"/>
      <c r="AH161" s="302"/>
      <c r="AI161" s="302"/>
      <c r="AJ161" s="302"/>
      <c r="AK161" s="302"/>
      <c r="AL161" s="302"/>
      <c r="AM161" s="302"/>
      <c r="AN161" s="302"/>
      <c r="AO161" s="302"/>
      <c r="AP161" s="302"/>
      <c r="AQ161" s="302"/>
      <c r="AR161" s="302"/>
      <c r="AS161" s="302"/>
      <c r="AT161" s="302"/>
      <c r="AU161" s="302"/>
      <c r="AV161" s="302"/>
      <c r="AW161" s="302"/>
      <c r="AX161" s="302"/>
      <c r="AY161" s="302"/>
      <c r="AZ161" s="302"/>
      <c r="BA161" s="302"/>
      <c r="BB161" s="302"/>
      <c r="BC161" s="302"/>
      <c r="BD161" s="302"/>
      <c r="BE161" s="302"/>
      <c r="BF161" s="302"/>
      <c r="BG161" s="302"/>
      <c r="BH161" s="302"/>
      <c r="BI161" s="302"/>
      <c r="BJ161" s="302"/>
      <c r="BK161" s="302"/>
      <c r="BL161" s="302"/>
      <c r="BM161" s="302"/>
      <c r="BN161" s="302"/>
      <c r="BO161" s="302"/>
      <c r="BP161" s="302"/>
      <c r="BQ161" s="302"/>
      <c r="BR161" s="302"/>
      <c r="BS161" s="302"/>
      <c r="BT161" s="302"/>
      <c r="BU161" s="302"/>
      <c r="BV161" s="302"/>
      <c r="BW161" s="302"/>
      <c r="BX161" s="302"/>
      <c r="BY161" s="302"/>
      <c r="BZ161" s="302"/>
      <c r="CA161" s="302"/>
      <c r="CB161" s="189"/>
      <c r="CC161" s="303"/>
      <c r="CD161" s="303"/>
      <c r="CE161" s="53" t="s">
        <v>47</v>
      </c>
      <c r="CG161" s="315">
        <f>CG159*Insert_Finance!$C$17</f>
        <v>0</v>
      </c>
      <c r="CH161" s="315">
        <f ca="1">CH159*Insert_Finance!$C$17</f>
        <v>0</v>
      </c>
      <c r="CI161" s="315">
        <f ca="1">CI159*Insert_Finance!$C$17</f>
        <v>0</v>
      </c>
      <c r="CJ161" s="315">
        <f ca="1">CJ159*Insert_Finance!$C$17</f>
        <v>0</v>
      </c>
      <c r="CK161" s="315">
        <f ca="1">CK159*Insert_Finance!$C$17</f>
        <v>0</v>
      </c>
      <c r="CL161" s="315">
        <f ca="1">CL159*Insert_Finance!$C$17</f>
        <v>0</v>
      </c>
      <c r="CM161" s="315">
        <f ca="1">CM159*Insert_Finance!$C$17</f>
        <v>0</v>
      </c>
      <c r="CN161" s="315">
        <f ca="1">CN159*Insert_Finance!$C$17</f>
        <v>0</v>
      </c>
      <c r="CO161" s="315">
        <f ca="1">CO159*Insert_Finance!$C$17</f>
        <v>0</v>
      </c>
      <c r="CP161" s="315">
        <f ca="1">CP159*Insert_Finance!$C$17</f>
        <v>0</v>
      </c>
      <c r="CQ161" s="315">
        <f ca="1">CQ159*Insert_Finance!$C$17</f>
        <v>0</v>
      </c>
      <c r="CR161" s="315">
        <f ca="1">CR159*Insert_Finance!$C$17</f>
        <v>0</v>
      </c>
      <c r="CS161" s="315">
        <f ca="1">CS159*Insert_Finance!$C$17</f>
        <v>0</v>
      </c>
      <c r="CT161" s="315">
        <f ca="1">CT159*Insert_Finance!$C$17</f>
        <v>0</v>
      </c>
      <c r="CU161" s="315">
        <f ca="1">CU159*Insert_Finance!$C$17</f>
        <v>0</v>
      </c>
      <c r="CV161" s="315">
        <f ca="1">CV159*Insert_Finance!$C$17</f>
        <v>0</v>
      </c>
      <c r="CW161" s="315">
        <f ca="1">CW159*Insert_Finance!$C$17</f>
        <v>0</v>
      </c>
      <c r="CX161" s="315">
        <f ca="1">CX159*Insert_Finance!$C$17</f>
        <v>0</v>
      </c>
      <c r="CY161" s="315">
        <f ca="1">CY159*Insert_Finance!$C$17</f>
        <v>0</v>
      </c>
      <c r="CZ161" s="315">
        <f ca="1">CZ159*Insert_Finance!$C$17</f>
        <v>0</v>
      </c>
    </row>
    <row r="162" spans="1:104" ht="15" hidden="1" customHeight="1" outlineLevel="1" x14ac:dyDescent="0.3">
      <c r="A162" s="304"/>
      <c r="B162" s="356"/>
      <c r="C162" s="352"/>
      <c r="D162" s="353"/>
      <c r="E162" s="307" t="str">
        <f>_xlfn.IFNA(INDEX(Table_Def[[Asset category]:[Unit]],MATCH(Insert_Assets!B162,Table_Def[Asset category],0),2),"")</f>
        <v/>
      </c>
      <c r="F162" s="354"/>
      <c r="G162" s="340" t="s">
        <v>211</v>
      </c>
      <c r="H162" s="309">
        <f t="shared" si="487"/>
        <v>0</v>
      </c>
      <c r="I162" s="357"/>
      <c r="J162" s="355"/>
      <c r="K162" s="311">
        <f t="shared" si="532"/>
        <v>0</v>
      </c>
      <c r="L162" s="312">
        <f t="shared" si="536"/>
        <v>1</v>
      </c>
      <c r="M162" s="313">
        <f t="shared" si="484"/>
        <v>0</v>
      </c>
      <c r="N162" s="316">
        <f>_xlfn.IFNA(IF(INDEX(Table_Def[],MATCH(B162,Table_Def[Asset category],0),3)=0,20,INDEX(Table_Def[],MATCH(B162,Table_Def[Asset category],0),3)),0)</f>
        <v>0</v>
      </c>
      <c r="P162" s="178"/>
      <c r="Q162" s="178"/>
      <c r="R162" s="178"/>
      <c r="S162" s="178"/>
      <c r="T162" s="302"/>
      <c r="U162" s="302"/>
      <c r="V162" s="302"/>
      <c r="W162" s="302"/>
      <c r="X162" s="302"/>
      <c r="Y162" s="302"/>
      <c r="Z162" s="302"/>
      <c r="AA162" s="302"/>
      <c r="AB162" s="302"/>
      <c r="AC162" s="302"/>
      <c r="AD162" s="302"/>
      <c r="AE162" s="302"/>
      <c r="AF162" s="302"/>
      <c r="AG162" s="302"/>
      <c r="AH162" s="302"/>
      <c r="AI162" s="302"/>
      <c r="AJ162" s="302"/>
      <c r="AK162" s="302"/>
      <c r="AL162" s="302"/>
      <c r="AM162" s="302"/>
      <c r="AN162" s="302"/>
      <c r="AO162" s="302"/>
      <c r="AP162" s="302"/>
      <c r="AQ162" s="302"/>
      <c r="AR162" s="302"/>
      <c r="AS162" s="302"/>
      <c r="AT162" s="302"/>
      <c r="AU162" s="302"/>
      <c r="AV162" s="302"/>
      <c r="AW162" s="302"/>
      <c r="AX162" s="302"/>
      <c r="AY162" s="302"/>
      <c r="AZ162" s="302"/>
      <c r="BA162" s="302"/>
      <c r="BB162" s="302"/>
      <c r="BC162" s="302"/>
      <c r="BD162" s="302"/>
      <c r="BE162" s="302"/>
      <c r="BF162" s="302"/>
      <c r="BG162" s="302"/>
      <c r="BH162" s="302"/>
      <c r="BI162" s="302"/>
      <c r="BJ162" s="302"/>
      <c r="BK162" s="302"/>
      <c r="BL162" s="302"/>
      <c r="BM162" s="302"/>
      <c r="BN162" s="302"/>
      <c r="BO162" s="302"/>
      <c r="BP162" s="302"/>
      <c r="BQ162" s="302"/>
      <c r="BR162" s="302"/>
      <c r="BS162" s="302"/>
      <c r="BT162" s="302"/>
      <c r="BU162" s="302"/>
      <c r="BV162" s="302"/>
      <c r="BW162" s="302"/>
      <c r="BX162" s="302"/>
      <c r="BY162" s="302"/>
      <c r="BZ162" s="302"/>
      <c r="CA162" s="302"/>
      <c r="CB162" s="189"/>
      <c r="CC162" s="303"/>
      <c r="CD162" s="303"/>
      <c r="CE162" s="53" t="s">
        <v>48</v>
      </c>
      <c r="CF162" s="315"/>
      <c r="CG162" s="315">
        <f ca="1">IF(CG159=0,0,
IF(CG159&lt;1,0,
IF($N156-CG157&lt;&gt;$N156,-PMT(Insert_Finance!$C$17,$N156,OFFSET(CG159,,(CG157-$N156),1,1),0,0),
IF(CG157=0,0,CF162))))</f>
        <v>0</v>
      </c>
      <c r="CH162" s="315">
        <f ca="1">IF(CH159=0,0,
IF(CH159&lt;1,0,
IF($N156-CH157&lt;&gt;$N156,-PMT(Insert_Finance!$C$17,$N156,OFFSET(CH159,,(CH157-$N156),1,1),0,0),
IF(CH157=0,0,CG162))))</f>
        <v>0</v>
      </c>
      <c r="CI162" s="315">
        <f ca="1">IF(CI159=0,0,
IF(CI159&lt;1,0,
IF($N156-CI157&lt;&gt;$N156,-PMT(Insert_Finance!$C$17,$N156,OFFSET(CI159,,(CI157-$N156),1,1),0,0),
IF(CI157=0,0,CH162))))</f>
        <v>0</v>
      </c>
      <c r="CJ162" s="315">
        <f ca="1">IF(CJ159=0,0,
IF(CJ159&lt;1,0,
IF($N156-CJ157&lt;&gt;$N156,-PMT(Insert_Finance!$C$17,$N156,OFFSET(CJ159,,(CJ157-$N156),1,1),0,0),
IF(CJ157=0,0,CI162))))</f>
        <v>0</v>
      </c>
      <c r="CK162" s="315">
        <f ca="1">IF(CK159=0,0,
IF(CK159&lt;1,0,
IF($N156-CK157&lt;&gt;$N156,-PMT(Insert_Finance!$C$17,$N156,OFFSET(CK159,,(CK157-$N156),1,1),0,0),
IF(CK157=0,0,CJ162))))</f>
        <v>0</v>
      </c>
      <c r="CL162" s="315">
        <f ca="1">IF(CL159=0,0,
IF(CL159&lt;1,0,
IF($N156-CL157&lt;&gt;$N156,-PMT(Insert_Finance!$C$17,$N156,OFFSET(CL159,,(CL157-$N156),1,1),0,0),
IF(CL157=0,0,CK162))))</f>
        <v>0</v>
      </c>
      <c r="CM162" s="315">
        <f ca="1">IF(CM159=0,0,
IF(CM159&lt;1,0,
IF($N156-CM157&lt;&gt;$N156,-PMT(Insert_Finance!$C$17,$N156,OFFSET(CM159,,(CM157-$N156),1,1),0,0),
IF(CM157=0,0,CL162))))</f>
        <v>0</v>
      </c>
      <c r="CN162" s="315">
        <f ca="1">IF(CN159=0,0,
IF(CN159&lt;1,0,
IF($N156-CN157&lt;&gt;$N156,-PMT(Insert_Finance!$C$17,$N156,OFFSET(CN159,,(CN157-$N156),1,1),0,0),
IF(CN157=0,0,CM162))))</f>
        <v>0</v>
      </c>
      <c r="CO162" s="315">
        <f ca="1">IF(CO159=0,0,
IF(CO159&lt;1,0,
IF($N156-CO157&lt;&gt;$N156,-PMT(Insert_Finance!$C$17,$N156,OFFSET(CO159,,(CO157-$N156),1,1),0,0),
IF(CO157=0,0,CN162))))</f>
        <v>0</v>
      </c>
      <c r="CP162" s="315">
        <f ca="1">IF(CP159=0,0,
IF(CP159&lt;1,0,
IF($N156-CP157&lt;&gt;$N156,-PMT(Insert_Finance!$C$17,$N156,OFFSET(CP159,,(CP157-$N156),1,1),0,0),
IF(CP157=0,0,CO162))))</f>
        <v>0</v>
      </c>
      <c r="CQ162" s="315">
        <f ca="1">IF(CQ159=0,0,
IF(CQ159&lt;1,0,
IF($N156-CQ157&lt;&gt;$N156,-PMT(Insert_Finance!$C$17,$N156,OFFSET(CQ159,,(CQ157-$N156),1,1),0,0),
IF(CQ157=0,0,CP162))))</f>
        <v>0</v>
      </c>
      <c r="CR162" s="315">
        <f ca="1">IF(CR159=0,0,
IF(CR159&lt;1,0,
IF($N156-CR157&lt;&gt;$N156,-PMT(Insert_Finance!$C$17,$N156,OFFSET(CR159,,(CR157-$N156),1,1),0,0),
IF(CR157=0,0,CQ162))))</f>
        <v>0</v>
      </c>
      <c r="CS162" s="315">
        <f ca="1">IF(CS159=0,0,
IF(CS159&lt;1,0,
IF($N156-CS157&lt;&gt;$N156,-PMT(Insert_Finance!$C$17,$N156,OFFSET(CS159,,(CS157-$N156),1,1),0,0),
IF(CS157=0,0,CR162))))</f>
        <v>0</v>
      </c>
      <c r="CT162" s="315">
        <f ca="1">IF(CT159=0,0,
IF(CT159&lt;1,0,
IF($N156-CT157&lt;&gt;$N156,-PMT(Insert_Finance!$C$17,$N156,OFFSET(CT159,,(CT157-$N156),1,1),0,0),
IF(CT157=0,0,CS162))))</f>
        <v>0</v>
      </c>
      <c r="CU162" s="315">
        <f ca="1">IF(CU159=0,0,
IF(CU159&lt;1,0,
IF($N156-CU157&lt;&gt;$N156,-PMT(Insert_Finance!$C$17,$N156,OFFSET(CU159,,(CU157-$N156),1,1),0,0),
IF(CU157=0,0,CT162))))</f>
        <v>0</v>
      </c>
      <c r="CV162" s="315">
        <f ca="1">IF(CV159=0,0,
IF(CV159&lt;1,0,
IF($N156-CV157&lt;&gt;$N156,-PMT(Insert_Finance!$C$17,$N156,OFFSET(CV159,,(CV157-$N156),1,1),0,0),
IF(CV157=0,0,CU162))))</f>
        <v>0</v>
      </c>
      <c r="CW162" s="315">
        <f ca="1">IF(CW159=0,0,
IF(CW159&lt;1,0,
IF($N156-CW157&lt;&gt;$N156,-PMT(Insert_Finance!$C$17,$N156,OFFSET(CW159,,(CW157-$N156),1,1),0,0),
IF(CW157=0,0,CV162))))</f>
        <v>0</v>
      </c>
      <c r="CX162" s="315">
        <f ca="1">IF(CX159=0,0,
IF(CX159&lt;1,0,
IF($N156-CX157&lt;&gt;$N156,-PMT(Insert_Finance!$C$17,$N156,OFFSET(CX159,,(CX157-$N156),1,1),0,0),
IF(CX157=0,0,CW162))))</f>
        <v>0</v>
      </c>
      <c r="CY162" s="315">
        <f ca="1">IF(CY159=0,0,
IF(CY159&lt;1,0,
IF($N156-CY157&lt;&gt;$N156,-PMT(Insert_Finance!$C$17,$N156,OFFSET(CY159,,(CY157-$N156),1,1),0,0),
IF(CY157=0,0,CX162))))</f>
        <v>0</v>
      </c>
      <c r="CZ162" s="315">
        <f ca="1">IF(CZ159=0,0,
IF(CZ159&lt;1,0,
IF($N156-CZ157&lt;&gt;$N156,-PMT(Insert_Finance!$C$17,$N156,OFFSET(CZ159,,(CZ157-$N156),1,1),0,0),
IF(CZ157=0,0,CY162))))</f>
        <v>0</v>
      </c>
    </row>
    <row r="163" spans="1:104" ht="30" customHeight="1" collapsed="1" x14ac:dyDescent="0.3">
      <c r="A163" s="304"/>
      <c r="B163" s="678"/>
      <c r="C163" s="679"/>
      <c r="D163" s="680"/>
      <c r="E163" s="318" t="str">
        <f>_xlfn.IFNA(INDEX(Table_Def[[Asset category]:[Unit]],MATCH(Insert_Assets!B163,Table_Def[Asset category],0),2),"")</f>
        <v/>
      </c>
      <c r="F163" s="684"/>
      <c r="G163" s="340" t="s">
        <v>211</v>
      </c>
      <c r="H163" s="319">
        <f t="shared" si="487"/>
        <v>0</v>
      </c>
      <c r="I163" s="689"/>
      <c r="J163" s="690"/>
      <c r="K163" s="320">
        <f t="shared" si="532"/>
        <v>0</v>
      </c>
      <c r="L163" s="321">
        <f t="shared" si="536"/>
        <v>1</v>
      </c>
      <c r="M163" s="322">
        <f t="shared" si="484"/>
        <v>0</v>
      </c>
      <c r="N163" s="323">
        <f>_xlfn.IFNA(IF(INDEX(Table_Def[],MATCH(B163,Table_Def[Asset category],0),3)=0,20,INDEX(Table_Def[],MATCH(B163,Table_Def[Asset category],0),3)),0)</f>
        <v>0</v>
      </c>
      <c r="P163" s="178"/>
      <c r="Q163" s="178"/>
      <c r="R163" s="178"/>
      <c r="S163" s="178"/>
      <c r="T163" s="302">
        <f t="shared" si="492"/>
        <v>0</v>
      </c>
      <c r="U163" s="302">
        <f>SUMIF($CG$6:$CZ$6,T$17,$CG166:$CZ166)</f>
        <v>0</v>
      </c>
      <c r="V163" s="302">
        <f>SUMIF($CG$6:$CZ$6,T$17,$CG168:$CZ168)</f>
        <v>0</v>
      </c>
      <c r="W163" s="302">
        <f t="shared" si="493"/>
        <v>0</v>
      </c>
      <c r="X163" s="302">
        <f>SUMIF($CG$6:$CZ$6,W$17,$CG166:$CZ166)</f>
        <v>0</v>
      </c>
      <c r="Y163" s="302">
        <f>SUMIF($CG$6:$CZ$6,W$17,$CG168:$CZ168)</f>
        <v>0</v>
      </c>
      <c r="Z163" s="302">
        <f t="shared" si="494"/>
        <v>0</v>
      </c>
      <c r="AA163" s="302">
        <f>SUMIF($CG$6:$CZ$6,Z$17,$CG166:$CZ166)</f>
        <v>0</v>
      </c>
      <c r="AB163" s="302">
        <f>SUMIF($CG$6:$CZ$6,Z$17,$CG168:$CZ168)</f>
        <v>0</v>
      </c>
      <c r="AC163" s="302">
        <f t="shared" si="495"/>
        <v>0</v>
      </c>
      <c r="AD163" s="302">
        <f>SUMIF($CG$6:$CZ$6,AC$17,$CG166:$CZ166)</f>
        <v>0</v>
      </c>
      <c r="AE163" s="302">
        <f>SUMIF($CG$6:$CZ$6,AC$17,$CG168:$CZ168)</f>
        <v>0</v>
      </c>
      <c r="AF163" s="302">
        <f t="shared" si="496"/>
        <v>0</v>
      </c>
      <c r="AG163" s="302">
        <f>SUMIF($CG$6:$CZ$6,AF$17,$CG166:$CZ166)</f>
        <v>0</v>
      </c>
      <c r="AH163" s="302">
        <f>SUMIF($CG$6:$CZ$6,AF$17,$CG168:$CZ168)</f>
        <v>0</v>
      </c>
      <c r="AI163" s="302">
        <f t="shared" si="497"/>
        <v>0</v>
      </c>
      <c r="AJ163" s="302">
        <f>SUMIF($CG$6:$CZ$6,AI$17,$CG166:$CZ166)</f>
        <v>0</v>
      </c>
      <c r="AK163" s="302">
        <f>SUMIF($CG$6:$CZ$6,AI$17,$CG168:$CZ168)</f>
        <v>0</v>
      </c>
      <c r="AL163" s="302">
        <f t="shared" si="498"/>
        <v>0</v>
      </c>
      <c r="AM163" s="302">
        <f>SUMIF($CG$6:$CZ$6,AL$17,$CG166:$CZ166)</f>
        <v>0</v>
      </c>
      <c r="AN163" s="302">
        <f>SUMIF($CG$6:$CZ$6,AL$17,$CG168:$CZ168)</f>
        <v>0</v>
      </c>
      <c r="AO163" s="302">
        <f t="shared" si="499"/>
        <v>0</v>
      </c>
      <c r="AP163" s="302">
        <f>SUMIF($CG$6:$CZ$6,AO$17,$CG166:$CZ166)</f>
        <v>0</v>
      </c>
      <c r="AQ163" s="302">
        <f>SUMIF($CG$6:$CZ$6,AO$17,$CG168:$CZ168)</f>
        <v>0</v>
      </c>
      <c r="AR163" s="302">
        <f t="shared" si="500"/>
        <v>0</v>
      </c>
      <c r="AS163" s="302">
        <f>SUMIF($CG$6:$CZ$6,AR$17,$CG166:$CZ166)</f>
        <v>0</v>
      </c>
      <c r="AT163" s="302">
        <f>SUMIF($CG$6:$CZ$6,AR$17,$CG168:$CZ168)</f>
        <v>0</v>
      </c>
      <c r="AU163" s="302">
        <f t="shared" si="501"/>
        <v>0</v>
      </c>
      <c r="AV163" s="302">
        <f>SUMIF($CG$6:$CZ$6,AU$17,$CG166:$CZ166)</f>
        <v>0</v>
      </c>
      <c r="AW163" s="302">
        <f>SUMIF($CG$6:$CZ$6,AU$17,$CG168:$CZ168)</f>
        <v>0</v>
      </c>
      <c r="AX163" s="302">
        <f t="shared" si="502"/>
        <v>0</v>
      </c>
      <c r="AY163" s="302">
        <f>SUMIF($CG$6:$CZ$6,AX$17,$CG166:$CZ166)</f>
        <v>0</v>
      </c>
      <c r="AZ163" s="302">
        <f>SUMIF($CG$6:$CZ$6,AX$17,$CG168:$CZ168)</f>
        <v>0</v>
      </c>
      <c r="BA163" s="302">
        <f t="shared" si="503"/>
        <v>0</v>
      </c>
      <c r="BB163" s="302">
        <f>SUMIF($CG$6:$CZ$6,BA$17,$CG166:$CZ166)</f>
        <v>0</v>
      </c>
      <c r="BC163" s="302">
        <f>SUMIF($CG$6:$CZ$6,BA$17,$CG168:$CZ168)</f>
        <v>0</v>
      </c>
      <c r="BD163" s="302">
        <f t="shared" si="504"/>
        <v>0</v>
      </c>
      <c r="BE163" s="302">
        <f>SUMIF($CG$6:$CZ$6,BD$17,$CG166:$CZ166)</f>
        <v>0</v>
      </c>
      <c r="BF163" s="302">
        <f>SUMIF($CG$6:$CZ$6,BD$17,$CG168:$CZ168)</f>
        <v>0</v>
      </c>
      <c r="BG163" s="302">
        <f t="shared" si="505"/>
        <v>0</v>
      </c>
      <c r="BH163" s="302">
        <f>SUMIF($CG$6:$CZ$6,BG$17,$CG166:$CZ166)</f>
        <v>0</v>
      </c>
      <c r="BI163" s="302">
        <f>SUMIF($CG$6:$CZ$6,BG$17,$CG168:$CZ168)</f>
        <v>0</v>
      </c>
      <c r="BJ163" s="302">
        <f t="shared" si="506"/>
        <v>0</v>
      </c>
      <c r="BK163" s="302">
        <f>SUMIF($CG$6:$CZ$6,BJ$17,$CG166:$CZ166)</f>
        <v>0</v>
      </c>
      <c r="BL163" s="302">
        <f>SUMIF($CG$6:$CZ$6,BJ$17,$CG168:$CZ168)</f>
        <v>0</v>
      </c>
      <c r="BM163" s="302">
        <f t="shared" si="507"/>
        <v>0</v>
      </c>
      <c r="BN163" s="302">
        <f>SUMIF($CG$6:$CZ$6,BM$17,$CG166:$CZ166)</f>
        <v>0</v>
      </c>
      <c r="BO163" s="302">
        <f>SUMIF($CG$6:$CZ$6,BM$17,$CG168:$CZ168)</f>
        <v>0</v>
      </c>
      <c r="BP163" s="302">
        <f t="shared" si="508"/>
        <v>0</v>
      </c>
      <c r="BQ163" s="302">
        <f>SUMIF($CG$6:$CZ$6,BP$17,$CG166:$CZ166)</f>
        <v>0</v>
      </c>
      <c r="BR163" s="302">
        <f>SUMIF($CG$6:$CZ$6,BP$17,$CG168:$CZ168)</f>
        <v>0</v>
      </c>
      <c r="BS163" s="302">
        <f t="shared" si="509"/>
        <v>0</v>
      </c>
      <c r="BT163" s="302">
        <f>SUMIF($CG$6:$CZ$6,BS$17,$CG166:$CZ166)</f>
        <v>0</v>
      </c>
      <c r="BU163" s="302">
        <f>SUMIF($CG$6:$CZ$6,BS$17,$CG168:$CZ168)</f>
        <v>0</v>
      </c>
      <c r="BV163" s="302">
        <f t="shared" si="510"/>
        <v>0</v>
      </c>
      <c r="BW163" s="302">
        <f>SUMIF($CG$6:$CZ$6,BV$17,$CG166:$CZ166)</f>
        <v>0</v>
      </c>
      <c r="BX163" s="302">
        <f>SUMIF($CG$6:$CZ$6,BV$17,$CG168:$CZ168)</f>
        <v>0</v>
      </c>
      <c r="BY163" s="302">
        <f t="shared" si="511"/>
        <v>0</v>
      </c>
      <c r="BZ163" s="302">
        <f>SUMIF($CG$6:$CZ$6,BY$17,$CG166:$CZ166)</f>
        <v>0</v>
      </c>
      <c r="CA163" s="302">
        <f>SUMIF($CG$6:$CZ$6,BY$17,$CG168:$CZ168)</f>
        <v>0</v>
      </c>
      <c r="CB163" s="189"/>
      <c r="CC163" s="303"/>
      <c r="CD163" s="303"/>
      <c r="CF163" s="293"/>
      <c r="CG163" s="315"/>
    </row>
    <row r="164" spans="1:104" ht="15" hidden="1" customHeight="1" outlineLevel="1" x14ac:dyDescent="0.3">
      <c r="A164" s="304"/>
      <c r="B164" s="358"/>
      <c r="C164" s="359"/>
      <c r="D164" s="359"/>
      <c r="E164" s="360" t="str">
        <f>_xlfn.IFNA(INDEX(Table_Def[[Asset category]:[Unit]],MATCH(Insert_Assets!B164,Table_Def[Asset category],0),2),"")</f>
        <v/>
      </c>
      <c r="F164" s="361"/>
      <c r="G164" s="362" t="s">
        <v>211</v>
      </c>
      <c r="H164" s="363">
        <f t="shared" si="487"/>
        <v>0</v>
      </c>
      <c r="I164" s="352"/>
      <c r="J164" s="364"/>
      <c r="K164" s="365">
        <f t="shared" si="532"/>
        <v>0</v>
      </c>
      <c r="L164" s="366">
        <f t="shared" si="536"/>
        <v>1</v>
      </c>
      <c r="M164" s="365">
        <f t="shared" si="484"/>
        <v>0</v>
      </c>
      <c r="N164" s="367">
        <f>_xlfn.IFNA(INDEX(Table_Def[],MATCH(B164,Table_Def[Asset category],0),3),0)</f>
        <v>0</v>
      </c>
      <c r="P164" s="178"/>
      <c r="Q164" s="178"/>
      <c r="R164" s="178"/>
      <c r="S164" s="178"/>
      <c r="T164" s="302"/>
      <c r="U164" s="302"/>
      <c r="V164" s="302"/>
      <c r="W164" s="302"/>
      <c r="X164" s="302"/>
      <c r="Y164" s="302"/>
      <c r="Z164" s="302"/>
      <c r="AA164" s="302"/>
      <c r="AB164" s="302"/>
      <c r="AC164" s="302"/>
      <c r="AD164" s="302"/>
      <c r="AE164" s="302"/>
      <c r="AF164" s="302"/>
      <c r="AG164" s="302"/>
      <c r="AH164" s="302"/>
      <c r="AI164" s="302"/>
      <c r="AJ164" s="302"/>
      <c r="AK164" s="302"/>
      <c r="AL164" s="302"/>
      <c r="AM164" s="302"/>
      <c r="AN164" s="302"/>
      <c r="AO164" s="302"/>
      <c r="AP164" s="302"/>
      <c r="AQ164" s="302"/>
      <c r="AR164" s="302"/>
      <c r="AS164" s="302"/>
      <c r="AT164" s="302"/>
      <c r="AU164" s="302"/>
      <c r="AV164" s="302"/>
      <c r="AW164" s="302"/>
      <c r="AX164" s="302"/>
      <c r="AY164" s="302"/>
      <c r="AZ164" s="302"/>
      <c r="BA164" s="302"/>
      <c r="BB164" s="302"/>
      <c r="BC164" s="302"/>
      <c r="BD164" s="302"/>
      <c r="BE164" s="302"/>
      <c r="BF164" s="302"/>
      <c r="BG164" s="302"/>
      <c r="BH164" s="302"/>
      <c r="BI164" s="302"/>
      <c r="BJ164" s="302"/>
      <c r="BK164" s="302"/>
      <c r="BL164" s="302"/>
      <c r="BM164" s="302"/>
      <c r="BN164" s="302"/>
      <c r="BO164" s="302"/>
      <c r="BP164" s="302"/>
      <c r="BQ164" s="302"/>
      <c r="BR164" s="302"/>
      <c r="BS164" s="302"/>
      <c r="BT164" s="302"/>
      <c r="BU164" s="302"/>
      <c r="BV164" s="302"/>
      <c r="BW164" s="302"/>
      <c r="BX164" s="302"/>
      <c r="BY164" s="302"/>
      <c r="BZ164" s="302"/>
      <c r="CA164" s="302"/>
      <c r="CB164" s="189"/>
      <c r="CC164" s="303"/>
      <c r="CD164" s="303"/>
      <c r="CE164" s="53" t="s">
        <v>49</v>
      </c>
      <c r="CF164" s="293"/>
      <c r="CG164" s="314">
        <f>IF($I163=CG$6,$N163,
IF(CF163&gt;0,CF163-1,0))</f>
        <v>0</v>
      </c>
      <c r="CH164" s="314">
        <f ca="1">IF(OR($I163=CH$6,CG165=$N163),$N163,
IF(CG164&gt;0,CG164-1,0))</f>
        <v>0</v>
      </c>
      <c r="CI164" s="314">
        <f t="shared" ref="CI164" ca="1" si="537">IF(OR($I163=CI$6,CH165=$N163),$N163,
IF(CH164&gt;0,CH164-1,0))</f>
        <v>0</v>
      </c>
      <c r="CJ164" s="314">
        <f t="shared" ref="CJ164" ca="1" si="538">IF(OR($I163=CJ$6,CI165=$N163),$N163,
IF(CI164&gt;0,CI164-1,0))</f>
        <v>0</v>
      </c>
      <c r="CK164" s="314">
        <f t="shared" ref="CK164" ca="1" si="539">IF(OR($I163=CK$6,CJ165=$N163),$N163,
IF(CJ164&gt;0,CJ164-1,0))</f>
        <v>0</v>
      </c>
      <c r="CL164" s="314">
        <f t="shared" ref="CL164" ca="1" si="540">IF(OR($I163=CL$6,CK165=$N163),$N163,
IF(CK164&gt;0,CK164-1,0))</f>
        <v>0</v>
      </c>
      <c r="CM164" s="314">
        <f t="shared" ref="CM164" ca="1" si="541">IF(OR($I163=CM$6,CL165=$N163),$N163,
IF(CL164&gt;0,CL164-1,0))</f>
        <v>0</v>
      </c>
      <c r="CN164" s="314">
        <f t="shared" ref="CN164" ca="1" si="542">IF(OR($I163=CN$6,CM165=$N163),$N163,
IF(CM164&gt;0,CM164-1,0))</f>
        <v>0</v>
      </c>
      <c r="CO164" s="314">
        <f t="shared" ref="CO164" ca="1" si="543">IF(OR($I163=CO$6,CN165=$N163),$N163,
IF(CN164&gt;0,CN164-1,0))</f>
        <v>0</v>
      </c>
      <c r="CP164" s="314">
        <f t="shared" ref="CP164" ca="1" si="544">IF(OR($I163=CP$6,CO165=$N163),$N163,
IF(CO164&gt;0,CO164-1,0))</f>
        <v>0</v>
      </c>
      <c r="CQ164" s="314">
        <f t="shared" ref="CQ164" ca="1" si="545">IF(OR($I163=CQ$6,CP165=$N163),$N163,
IF(CP164&gt;0,CP164-1,0))</f>
        <v>0</v>
      </c>
      <c r="CR164" s="314">
        <f t="shared" ref="CR164" ca="1" si="546">IF(OR($I163=CR$6,CQ165=$N163),$N163,
IF(CQ164&gt;0,CQ164-1,0))</f>
        <v>0</v>
      </c>
      <c r="CS164" s="314">
        <f t="shared" ref="CS164" ca="1" si="547">IF(OR($I163=CS$6,CR165=$N163),$N163,
IF(CR164&gt;0,CR164-1,0))</f>
        <v>0</v>
      </c>
      <c r="CT164" s="314">
        <f t="shared" ref="CT164" ca="1" si="548">IF(OR($I163=CT$6,CS165=$N163),$N163,
IF(CS164&gt;0,CS164-1,0))</f>
        <v>0</v>
      </c>
      <c r="CU164" s="314">
        <f t="shared" ref="CU164" ca="1" si="549">IF(OR($I163=CU$6,CT165=$N163),$N163,
IF(CT164&gt;0,CT164-1,0))</f>
        <v>0</v>
      </c>
      <c r="CV164" s="314">
        <f t="shared" ref="CV164" ca="1" si="550">IF(OR($I163=CV$6,CU165=$N163),$N163,
IF(CU164&gt;0,CU164-1,0))</f>
        <v>0</v>
      </c>
      <c r="CW164" s="314">
        <f t="shared" ref="CW164" ca="1" si="551">IF(OR($I163=CW$6,CV165=$N163),$N163,
IF(CV164&gt;0,CV164-1,0))</f>
        <v>0</v>
      </c>
      <c r="CX164" s="314">
        <f t="shared" ref="CX164" ca="1" si="552">IF(OR($I163=CX$6,CW165=$N163),$N163,
IF(CW164&gt;0,CW164-1,0))</f>
        <v>0</v>
      </c>
      <c r="CY164" s="314">
        <f t="shared" ref="CY164" ca="1" si="553">IF(OR($I163=CY$6,CX165=$N163),$N163,
IF(CX164&gt;0,CX164-1,0))</f>
        <v>0</v>
      </c>
      <c r="CZ164" s="314">
        <f t="shared" ref="CZ164" ca="1" si="554">IF(OR($I163=CZ$6,CY165=$N163),$N163,
IF(CY164&gt;0,CY164-1,0))</f>
        <v>0</v>
      </c>
    </row>
    <row r="165" spans="1:104" ht="15" hidden="1" customHeight="1" outlineLevel="1" x14ac:dyDescent="0.3">
      <c r="A165" s="304"/>
      <c r="B165" s="368"/>
      <c r="C165" s="352"/>
      <c r="D165" s="352"/>
      <c r="E165" s="369" t="str">
        <f>_xlfn.IFNA(INDEX(Table_Def[[Asset category]:[Unit]],MATCH(Insert_Assets!B165,Table_Def[Asset category],0),2),"")</f>
        <v/>
      </c>
      <c r="F165" s="370"/>
      <c r="G165" s="362" t="s">
        <v>211</v>
      </c>
      <c r="H165" s="371">
        <f t="shared" si="487"/>
        <v>0</v>
      </c>
      <c r="I165" s="352"/>
      <c r="J165" s="364"/>
      <c r="K165" s="313"/>
      <c r="L165" s="312">
        <f t="shared" si="536"/>
        <v>1</v>
      </c>
      <c r="M165" s="313">
        <f t="shared" si="484"/>
        <v>0</v>
      </c>
      <c r="N165" s="372">
        <f>_xlfn.IFNA(INDEX(Table_Def[],MATCH(B165,Table_Def[Asset category],0),3),0)</f>
        <v>0</v>
      </c>
      <c r="P165" s="178"/>
      <c r="Q165" s="178"/>
      <c r="R165" s="178"/>
      <c r="S165" s="178"/>
      <c r="T165" s="302"/>
      <c r="U165" s="302"/>
      <c r="V165" s="302"/>
      <c r="W165" s="302"/>
      <c r="X165" s="302"/>
      <c r="Y165" s="302"/>
      <c r="Z165" s="302"/>
      <c r="AA165" s="302"/>
      <c r="AB165" s="302"/>
      <c r="AC165" s="302"/>
      <c r="AD165" s="302"/>
      <c r="AE165" s="302"/>
      <c r="AF165" s="302"/>
      <c r="AG165" s="302"/>
      <c r="AH165" s="302"/>
      <c r="AI165" s="302"/>
      <c r="AJ165" s="302"/>
      <c r="AK165" s="302"/>
      <c r="AL165" s="302"/>
      <c r="AM165" s="302"/>
      <c r="AN165" s="302"/>
      <c r="AO165" s="302"/>
      <c r="AP165" s="302"/>
      <c r="AQ165" s="302"/>
      <c r="AR165" s="302"/>
      <c r="AS165" s="302"/>
      <c r="AT165" s="302"/>
      <c r="AU165" s="302"/>
      <c r="AV165" s="302"/>
      <c r="AW165" s="302"/>
      <c r="AX165" s="302"/>
      <c r="AY165" s="302"/>
      <c r="AZ165" s="302"/>
      <c r="BA165" s="302"/>
      <c r="BB165" s="302"/>
      <c r="BC165" s="302"/>
      <c r="BD165" s="302"/>
      <c r="BE165" s="302"/>
      <c r="BF165" s="302"/>
      <c r="BG165" s="302"/>
      <c r="BH165" s="302"/>
      <c r="BI165" s="302"/>
      <c r="BJ165" s="302"/>
      <c r="BK165" s="302"/>
      <c r="BL165" s="302"/>
      <c r="BM165" s="302"/>
      <c r="BN165" s="302"/>
      <c r="BO165" s="302"/>
      <c r="BP165" s="302"/>
      <c r="BQ165" s="302"/>
      <c r="BR165" s="302"/>
      <c r="BS165" s="302"/>
      <c r="BT165" s="302"/>
      <c r="BU165" s="302"/>
      <c r="BV165" s="302"/>
      <c r="BW165" s="302"/>
      <c r="BX165" s="302"/>
      <c r="BY165" s="302"/>
      <c r="BZ165" s="302"/>
      <c r="CA165" s="302"/>
      <c r="CB165" s="189"/>
      <c r="CC165" s="303"/>
      <c r="CD165" s="303"/>
      <c r="CE165" s="53" t="s">
        <v>116</v>
      </c>
      <c r="CF165" s="293"/>
      <c r="CG165" s="314">
        <f t="shared" ref="CG165" ca="1" si="555">IF(AND(CG164=$N163,CG164&gt;0),1,IF(CG164=0,0,OFFSET(CG164,,(CG164-$N163),1,1)-CG164+1))</f>
        <v>0</v>
      </c>
      <c r="CH165" s="314">
        <f ca="1">IF(AND(CH164=$N163,CH164&gt;0),1,IF(CH164=0,0,OFFSET(CH164,,(CH164-$N163),1,1)-CH164+1))</f>
        <v>0</v>
      </c>
      <c r="CI165" s="314">
        <f t="shared" ref="CI165:CZ165" ca="1" si="556">IF(AND(CI164=$N163,CI164&gt;0),1,IF(CI164=0,0,OFFSET(CI164,,(CI164-$N163),1,1)-CI164+1))</f>
        <v>0</v>
      </c>
      <c r="CJ165" s="314">
        <f t="shared" ca="1" si="556"/>
        <v>0</v>
      </c>
      <c r="CK165" s="314">
        <f t="shared" ca="1" si="556"/>
        <v>0</v>
      </c>
      <c r="CL165" s="314">
        <f t="shared" ca="1" si="556"/>
        <v>0</v>
      </c>
      <c r="CM165" s="314">
        <f t="shared" ca="1" si="556"/>
        <v>0</v>
      </c>
      <c r="CN165" s="314">
        <f t="shared" ca="1" si="556"/>
        <v>0</v>
      </c>
      <c r="CO165" s="314">
        <f t="shared" ca="1" si="556"/>
        <v>0</v>
      </c>
      <c r="CP165" s="314">
        <f t="shared" ca="1" si="556"/>
        <v>0</v>
      </c>
      <c r="CQ165" s="314">
        <f t="shared" ca="1" si="556"/>
        <v>0</v>
      </c>
      <c r="CR165" s="314">
        <f t="shared" ca="1" si="556"/>
        <v>0</v>
      </c>
      <c r="CS165" s="314">
        <f t="shared" ca="1" si="556"/>
        <v>0</v>
      </c>
      <c r="CT165" s="314">
        <f t="shared" ca="1" si="556"/>
        <v>0</v>
      </c>
      <c r="CU165" s="314">
        <f t="shared" ca="1" si="556"/>
        <v>0</v>
      </c>
      <c r="CV165" s="314">
        <f t="shared" ca="1" si="556"/>
        <v>0</v>
      </c>
      <c r="CW165" s="314">
        <f t="shared" ca="1" si="556"/>
        <v>0</v>
      </c>
      <c r="CX165" s="314">
        <f t="shared" ca="1" si="556"/>
        <v>0</v>
      </c>
      <c r="CY165" s="314">
        <f t="shared" ca="1" si="556"/>
        <v>0</v>
      </c>
      <c r="CZ165" s="314">
        <f t="shared" ca="1" si="556"/>
        <v>0</v>
      </c>
    </row>
    <row r="166" spans="1:104" ht="15" hidden="1" customHeight="1" outlineLevel="1" x14ac:dyDescent="0.3">
      <c r="A166" s="304"/>
      <c r="B166" s="368"/>
      <c r="C166" s="352"/>
      <c r="D166" s="352"/>
      <c r="E166" s="369" t="str">
        <f>_xlfn.IFNA(INDEX(Table_Def[[Asset category]:[Unit]],MATCH(Insert_Assets!B166,Table_Def[Asset category],0),2),"")</f>
        <v/>
      </c>
      <c r="F166" s="370"/>
      <c r="G166" s="362" t="s">
        <v>211</v>
      </c>
      <c r="H166" s="371">
        <f t="shared" si="487"/>
        <v>0</v>
      </c>
      <c r="I166" s="352"/>
      <c r="J166" s="364"/>
      <c r="K166" s="313">
        <f>SUMIF($J$22:$J$384,J166,$H$22:$H$384)</f>
        <v>0</v>
      </c>
      <c r="L166" s="312">
        <f t="shared" si="536"/>
        <v>1</v>
      </c>
      <c r="M166" s="313">
        <f t="shared" si="484"/>
        <v>0</v>
      </c>
      <c r="N166" s="372">
        <f>_xlfn.IFNA(INDEX(Table_Def[],MATCH(B166,Table_Def[Asset category],0),3),0)</f>
        <v>0</v>
      </c>
      <c r="P166" s="178"/>
      <c r="Q166" s="178"/>
      <c r="R166" s="178"/>
      <c r="S166" s="178"/>
      <c r="T166" s="302"/>
      <c r="U166" s="302"/>
      <c r="V166" s="302"/>
      <c r="W166" s="302"/>
      <c r="X166" s="302"/>
      <c r="Y166" s="302"/>
      <c r="Z166" s="302"/>
      <c r="AA166" s="302"/>
      <c r="AB166" s="302"/>
      <c r="AC166" s="302"/>
      <c r="AD166" s="302"/>
      <c r="AE166" s="302"/>
      <c r="AF166" s="302"/>
      <c r="AG166" s="302"/>
      <c r="AH166" s="302"/>
      <c r="AI166" s="302"/>
      <c r="AJ166" s="302"/>
      <c r="AK166" s="302"/>
      <c r="AL166" s="302"/>
      <c r="AM166" s="302"/>
      <c r="AN166" s="302"/>
      <c r="AO166" s="302"/>
      <c r="AP166" s="302"/>
      <c r="AQ166" s="302"/>
      <c r="AR166" s="302"/>
      <c r="AS166" s="302"/>
      <c r="AT166" s="302"/>
      <c r="AU166" s="302"/>
      <c r="AV166" s="302"/>
      <c r="AW166" s="302"/>
      <c r="AX166" s="302"/>
      <c r="AY166" s="302"/>
      <c r="AZ166" s="302"/>
      <c r="BA166" s="302"/>
      <c r="BB166" s="302"/>
      <c r="BC166" s="302"/>
      <c r="BD166" s="302"/>
      <c r="BE166" s="302"/>
      <c r="BF166" s="302"/>
      <c r="BG166" s="302"/>
      <c r="BH166" s="302"/>
      <c r="BI166" s="302"/>
      <c r="BJ166" s="302"/>
      <c r="BK166" s="302"/>
      <c r="BL166" s="302"/>
      <c r="BM166" s="302"/>
      <c r="BN166" s="302"/>
      <c r="BO166" s="302"/>
      <c r="BP166" s="302"/>
      <c r="BQ166" s="302"/>
      <c r="BR166" s="302"/>
      <c r="BS166" s="302"/>
      <c r="BT166" s="302"/>
      <c r="BU166" s="302"/>
      <c r="BV166" s="302"/>
      <c r="BW166" s="302"/>
      <c r="BX166" s="302"/>
      <c r="BY166" s="302"/>
      <c r="BZ166" s="302"/>
      <c r="CA166" s="302"/>
      <c r="CB166" s="189"/>
      <c r="CC166" s="303"/>
      <c r="CD166" s="303"/>
      <c r="CE166" s="53" t="s">
        <v>3</v>
      </c>
      <c r="CG166" s="315">
        <f t="shared" ref="CG166:CK166" si="557">IF($I163=CG$6,$H163*$L163,IF(CG164=$N163,$H163,
IF(CF166&gt;0,+CF166-CF167,0)))</f>
        <v>0</v>
      </c>
      <c r="CH166" s="315">
        <f t="shared" ca="1" si="557"/>
        <v>0</v>
      </c>
      <c r="CI166" s="315">
        <f t="shared" ca="1" si="557"/>
        <v>0</v>
      </c>
      <c r="CJ166" s="315">
        <f t="shared" ca="1" si="557"/>
        <v>0</v>
      </c>
      <c r="CK166" s="315">
        <f t="shared" ca="1" si="557"/>
        <v>0</v>
      </c>
      <c r="CL166" s="315">
        <f ca="1">IF($I163=CL$6,$H163*$L163,IF(CL164=$N163,$H163,
IF(CK166&gt;0,+CK166-CK167,0)))</f>
        <v>0</v>
      </c>
      <c r="CM166" s="315">
        <f t="shared" ref="CM166:CZ166" ca="1" si="558">IF($I163=CM$6,$H163*$L163,IF(CM164=$N163,$H163,
IF(CL166&gt;0,+CL166-CL167,0)))</f>
        <v>0</v>
      </c>
      <c r="CN166" s="315">
        <f t="shared" ca="1" si="558"/>
        <v>0</v>
      </c>
      <c r="CO166" s="315">
        <f t="shared" ca="1" si="558"/>
        <v>0</v>
      </c>
      <c r="CP166" s="315">
        <f t="shared" ca="1" si="558"/>
        <v>0</v>
      </c>
      <c r="CQ166" s="315">
        <f t="shared" ca="1" si="558"/>
        <v>0</v>
      </c>
      <c r="CR166" s="315">
        <f t="shared" ca="1" si="558"/>
        <v>0</v>
      </c>
      <c r="CS166" s="315">
        <f t="shared" ca="1" si="558"/>
        <v>0</v>
      </c>
      <c r="CT166" s="315">
        <f t="shared" ca="1" si="558"/>
        <v>0</v>
      </c>
      <c r="CU166" s="315">
        <f t="shared" ca="1" si="558"/>
        <v>0</v>
      </c>
      <c r="CV166" s="315">
        <f t="shared" ca="1" si="558"/>
        <v>0</v>
      </c>
      <c r="CW166" s="315">
        <f t="shared" ca="1" si="558"/>
        <v>0</v>
      </c>
      <c r="CX166" s="315">
        <f t="shared" ca="1" si="558"/>
        <v>0</v>
      </c>
      <c r="CY166" s="315">
        <f t="shared" ca="1" si="558"/>
        <v>0</v>
      </c>
      <c r="CZ166" s="315">
        <f t="shared" ca="1" si="558"/>
        <v>0</v>
      </c>
    </row>
    <row r="167" spans="1:104" ht="15" hidden="1" customHeight="1" outlineLevel="1" x14ac:dyDescent="0.3">
      <c r="A167" s="304"/>
      <c r="B167" s="368"/>
      <c r="C167" s="352"/>
      <c r="D167" s="352"/>
      <c r="E167" s="369" t="str">
        <f>_xlfn.IFNA(INDEX(Table_Def[[Asset category]:[Unit]],MATCH(Insert_Assets!B167,Table_Def[Asset category],0),2),"")</f>
        <v/>
      </c>
      <c r="F167" s="370"/>
      <c r="G167" s="362" t="s">
        <v>211</v>
      </c>
      <c r="H167" s="371">
        <f t="shared" si="487"/>
        <v>0</v>
      </c>
      <c r="I167" s="352"/>
      <c r="J167" s="364"/>
      <c r="K167" s="313">
        <f>SUMIF($J$22:$J$384,J167,$H$22:$H$384)</f>
        <v>0</v>
      </c>
      <c r="L167" s="312">
        <f t="shared" si="536"/>
        <v>1</v>
      </c>
      <c r="M167" s="313">
        <f t="shared" si="484"/>
        <v>0</v>
      </c>
      <c r="N167" s="372">
        <f>_xlfn.IFNA(INDEX(Table_Def[],MATCH(B167,Table_Def[Asset category],0),3),0)</f>
        <v>0</v>
      </c>
      <c r="P167" s="178"/>
      <c r="Q167" s="178"/>
      <c r="R167" s="178"/>
      <c r="S167" s="178"/>
      <c r="T167" s="302"/>
      <c r="U167" s="302"/>
      <c r="V167" s="302"/>
      <c r="W167" s="302"/>
      <c r="X167" s="302"/>
      <c r="Y167" s="302"/>
      <c r="Z167" s="302"/>
      <c r="AA167" s="302"/>
      <c r="AB167" s="302"/>
      <c r="AC167" s="302"/>
      <c r="AD167" s="302"/>
      <c r="AE167" s="302"/>
      <c r="AF167" s="302"/>
      <c r="AG167" s="302"/>
      <c r="AH167" s="302"/>
      <c r="AI167" s="302"/>
      <c r="AJ167" s="302"/>
      <c r="AK167" s="302"/>
      <c r="AL167" s="302"/>
      <c r="AM167" s="302"/>
      <c r="AN167" s="302"/>
      <c r="AO167" s="302"/>
      <c r="AP167" s="302"/>
      <c r="AQ167" s="302"/>
      <c r="AR167" s="302"/>
      <c r="AS167" s="302"/>
      <c r="AT167" s="302"/>
      <c r="AU167" s="302"/>
      <c r="AV167" s="302"/>
      <c r="AW167" s="302"/>
      <c r="AX167" s="302"/>
      <c r="AY167" s="302"/>
      <c r="AZ167" s="302"/>
      <c r="BA167" s="302"/>
      <c r="BB167" s="302"/>
      <c r="BC167" s="302"/>
      <c r="BD167" s="302"/>
      <c r="BE167" s="302"/>
      <c r="BF167" s="302"/>
      <c r="BG167" s="302"/>
      <c r="BH167" s="302"/>
      <c r="BI167" s="302"/>
      <c r="BJ167" s="302"/>
      <c r="BK167" s="302"/>
      <c r="BL167" s="302"/>
      <c r="BM167" s="302"/>
      <c r="BN167" s="302"/>
      <c r="BO167" s="302"/>
      <c r="BP167" s="302"/>
      <c r="BQ167" s="302"/>
      <c r="BR167" s="302"/>
      <c r="BS167" s="302"/>
      <c r="BT167" s="302"/>
      <c r="BU167" s="302"/>
      <c r="BV167" s="302"/>
      <c r="BW167" s="302"/>
      <c r="BX167" s="302"/>
      <c r="BY167" s="302"/>
      <c r="BZ167" s="302"/>
      <c r="CA167" s="302"/>
      <c r="CB167" s="189"/>
      <c r="CC167" s="303"/>
      <c r="CD167" s="303"/>
      <c r="CE167" s="53" t="s">
        <v>38</v>
      </c>
      <c r="CF167" s="315"/>
      <c r="CG167" s="315">
        <f>IF(CG168&lt;1,0,CG169-CG168)</f>
        <v>0</v>
      </c>
      <c r="CH167" s="315">
        <f t="shared" ref="CH167:CZ167" ca="1" si="559">IF(CH168&lt;1,0,CH169-CH168)</f>
        <v>0</v>
      </c>
      <c r="CI167" s="315">
        <f t="shared" ca="1" si="559"/>
        <v>0</v>
      </c>
      <c r="CJ167" s="315">
        <f t="shared" ca="1" si="559"/>
        <v>0</v>
      </c>
      <c r="CK167" s="315">
        <f t="shared" ca="1" si="559"/>
        <v>0</v>
      </c>
      <c r="CL167" s="315">
        <f t="shared" ca="1" si="559"/>
        <v>0</v>
      </c>
      <c r="CM167" s="315">
        <f t="shared" ca="1" si="559"/>
        <v>0</v>
      </c>
      <c r="CN167" s="315">
        <f t="shared" ca="1" si="559"/>
        <v>0</v>
      </c>
      <c r="CO167" s="315">
        <f t="shared" ca="1" si="559"/>
        <v>0</v>
      </c>
      <c r="CP167" s="315">
        <f t="shared" ca="1" si="559"/>
        <v>0</v>
      </c>
      <c r="CQ167" s="315">
        <f t="shared" ca="1" si="559"/>
        <v>0</v>
      </c>
      <c r="CR167" s="315">
        <f t="shared" ca="1" si="559"/>
        <v>0</v>
      </c>
      <c r="CS167" s="315">
        <f t="shared" ca="1" si="559"/>
        <v>0</v>
      </c>
      <c r="CT167" s="315">
        <f t="shared" ca="1" si="559"/>
        <v>0</v>
      </c>
      <c r="CU167" s="315">
        <f t="shared" ca="1" si="559"/>
        <v>0</v>
      </c>
      <c r="CV167" s="315">
        <f t="shared" ca="1" si="559"/>
        <v>0</v>
      </c>
      <c r="CW167" s="315">
        <f t="shared" ca="1" si="559"/>
        <v>0</v>
      </c>
      <c r="CX167" s="315">
        <f t="shared" ca="1" si="559"/>
        <v>0</v>
      </c>
      <c r="CY167" s="315">
        <f t="shared" ca="1" si="559"/>
        <v>0</v>
      </c>
      <c r="CZ167" s="315">
        <f t="shared" ca="1" si="559"/>
        <v>0</v>
      </c>
    </row>
    <row r="168" spans="1:104" ht="15" hidden="1" customHeight="1" outlineLevel="1" x14ac:dyDescent="0.3">
      <c r="A168" s="304"/>
      <c r="B168" s="368"/>
      <c r="C168" s="352"/>
      <c r="D168" s="352"/>
      <c r="E168" s="369" t="str">
        <f>_xlfn.IFNA(INDEX(Table_Def[[Asset category]:[Unit]],MATCH(Insert_Assets!B168,Table_Def[Asset category],0),2),"")</f>
        <v/>
      </c>
      <c r="F168" s="370"/>
      <c r="G168" s="362" t="s">
        <v>211</v>
      </c>
      <c r="H168" s="371">
        <f t="shared" si="487"/>
        <v>0</v>
      </c>
      <c r="I168" s="352"/>
      <c r="J168" s="364"/>
      <c r="K168" s="313">
        <f>SUMIF($J$22:$J$384,J168,$H$22:$H$384)</f>
        <v>0</v>
      </c>
      <c r="L168" s="312">
        <f t="shared" si="536"/>
        <v>1</v>
      </c>
      <c r="M168" s="313">
        <f t="shared" si="484"/>
        <v>0</v>
      </c>
      <c r="N168" s="372">
        <f>_xlfn.IFNA(INDEX(Table_Def[],MATCH(B168,Table_Def[Asset category],0),3),0)</f>
        <v>0</v>
      </c>
      <c r="P168" s="178"/>
      <c r="Q168" s="178"/>
      <c r="R168" s="178"/>
      <c r="S168" s="178"/>
      <c r="T168" s="302"/>
      <c r="U168" s="302"/>
      <c r="V168" s="302"/>
      <c r="W168" s="302"/>
      <c r="X168" s="302"/>
      <c r="Y168" s="302"/>
      <c r="Z168" s="302"/>
      <c r="AA168" s="302"/>
      <c r="AB168" s="302"/>
      <c r="AC168" s="302"/>
      <c r="AD168" s="302"/>
      <c r="AE168" s="302"/>
      <c r="AF168" s="302"/>
      <c r="AG168" s="302"/>
      <c r="AH168" s="302"/>
      <c r="AI168" s="302"/>
      <c r="AJ168" s="302"/>
      <c r="AK168" s="302"/>
      <c r="AL168" s="302"/>
      <c r="AM168" s="302"/>
      <c r="AN168" s="302"/>
      <c r="AO168" s="302"/>
      <c r="AP168" s="302"/>
      <c r="AQ168" s="302"/>
      <c r="AR168" s="302"/>
      <c r="AS168" s="302"/>
      <c r="AT168" s="302"/>
      <c r="AU168" s="302"/>
      <c r="AV168" s="302"/>
      <c r="AW168" s="302"/>
      <c r="AX168" s="302"/>
      <c r="AY168" s="302"/>
      <c r="AZ168" s="302"/>
      <c r="BA168" s="302"/>
      <c r="BB168" s="302"/>
      <c r="BC168" s="302"/>
      <c r="BD168" s="302"/>
      <c r="BE168" s="302"/>
      <c r="BF168" s="302"/>
      <c r="BG168" s="302"/>
      <c r="BH168" s="302"/>
      <c r="BI168" s="302"/>
      <c r="BJ168" s="302"/>
      <c r="BK168" s="302"/>
      <c r="BL168" s="302"/>
      <c r="BM168" s="302"/>
      <c r="BN168" s="302"/>
      <c r="BO168" s="302"/>
      <c r="BP168" s="302"/>
      <c r="BQ168" s="302"/>
      <c r="BR168" s="302"/>
      <c r="BS168" s="302"/>
      <c r="BT168" s="302"/>
      <c r="BU168" s="302"/>
      <c r="BV168" s="302"/>
      <c r="BW168" s="302"/>
      <c r="BX168" s="302"/>
      <c r="BY168" s="302"/>
      <c r="BZ168" s="302"/>
      <c r="CA168" s="302"/>
      <c r="CB168" s="189"/>
      <c r="CC168" s="303"/>
      <c r="CD168" s="303"/>
      <c r="CE168" s="53" t="s">
        <v>47</v>
      </c>
      <c r="CG168" s="315">
        <f>CG166*Insert_Finance!$C$17</f>
        <v>0</v>
      </c>
      <c r="CH168" s="315">
        <f ca="1">CH166*Insert_Finance!$C$17</f>
        <v>0</v>
      </c>
      <c r="CI168" s="315">
        <f ca="1">CI166*Insert_Finance!$C$17</f>
        <v>0</v>
      </c>
      <c r="CJ168" s="315">
        <f ca="1">CJ166*Insert_Finance!$C$17</f>
        <v>0</v>
      </c>
      <c r="CK168" s="315">
        <f ca="1">CK166*Insert_Finance!$C$17</f>
        <v>0</v>
      </c>
      <c r="CL168" s="315">
        <f ca="1">CL166*Insert_Finance!$C$17</f>
        <v>0</v>
      </c>
      <c r="CM168" s="315">
        <f ca="1">CM166*Insert_Finance!$C$17</f>
        <v>0</v>
      </c>
      <c r="CN168" s="315">
        <f ca="1">CN166*Insert_Finance!$C$17</f>
        <v>0</v>
      </c>
      <c r="CO168" s="315">
        <f ca="1">CO166*Insert_Finance!$C$17</f>
        <v>0</v>
      </c>
      <c r="CP168" s="315">
        <f ca="1">CP166*Insert_Finance!$C$17</f>
        <v>0</v>
      </c>
      <c r="CQ168" s="315">
        <f ca="1">CQ166*Insert_Finance!$C$17</f>
        <v>0</v>
      </c>
      <c r="CR168" s="315">
        <f ca="1">CR166*Insert_Finance!$C$17</f>
        <v>0</v>
      </c>
      <c r="CS168" s="315">
        <f ca="1">CS166*Insert_Finance!$C$17</f>
        <v>0</v>
      </c>
      <c r="CT168" s="315">
        <f ca="1">CT166*Insert_Finance!$C$17</f>
        <v>0</v>
      </c>
      <c r="CU168" s="315">
        <f ca="1">CU166*Insert_Finance!$C$17</f>
        <v>0</v>
      </c>
      <c r="CV168" s="315">
        <f ca="1">CV166*Insert_Finance!$C$17</f>
        <v>0</v>
      </c>
      <c r="CW168" s="315">
        <f ca="1">CW166*Insert_Finance!$C$17</f>
        <v>0</v>
      </c>
      <c r="CX168" s="315">
        <f ca="1">CX166*Insert_Finance!$C$17</f>
        <v>0</v>
      </c>
      <c r="CY168" s="315">
        <f ca="1">CY166*Insert_Finance!$C$17</f>
        <v>0</v>
      </c>
      <c r="CZ168" s="315">
        <f ca="1">CZ166*Insert_Finance!$C$17</f>
        <v>0</v>
      </c>
    </row>
    <row r="169" spans="1:104" ht="15" hidden="1" customHeight="1" outlineLevel="1" x14ac:dyDescent="0.3">
      <c r="A169" s="304"/>
      <c r="B169" s="368"/>
      <c r="C169" s="352"/>
      <c r="D169" s="352"/>
      <c r="E169" s="369" t="str">
        <f>_xlfn.IFNA(INDEX(Table_Def[[Asset category]:[Unit]],MATCH(Insert_Assets!B169,Table_Def[Asset category],0),2),"")</f>
        <v/>
      </c>
      <c r="F169" s="370"/>
      <c r="G169" s="362" t="s">
        <v>211</v>
      </c>
      <c r="H169" s="371">
        <f t="shared" si="487"/>
        <v>0</v>
      </c>
      <c r="I169" s="352"/>
      <c r="J169" s="364"/>
      <c r="K169" s="313">
        <f>SUMIF($J$22:$J$384,J169,$H$22:$H$384)</f>
        <v>0</v>
      </c>
      <c r="L169" s="312">
        <f t="shared" si="536"/>
        <v>1</v>
      </c>
      <c r="M169" s="313">
        <f t="shared" si="484"/>
        <v>0</v>
      </c>
      <c r="N169" s="372">
        <f>_xlfn.IFNA(INDEX(Table_Def[],MATCH(B169,Table_Def[Asset category],0),3),0)</f>
        <v>0</v>
      </c>
      <c r="P169" s="178"/>
      <c r="Q169" s="178"/>
      <c r="R169" s="178"/>
      <c r="S169" s="178"/>
      <c r="T169" s="302"/>
      <c r="U169" s="302"/>
      <c r="V169" s="302"/>
      <c r="W169" s="302"/>
      <c r="X169" s="302"/>
      <c r="Y169" s="302"/>
      <c r="Z169" s="302"/>
      <c r="AA169" s="302"/>
      <c r="AB169" s="302"/>
      <c r="AC169" s="302"/>
      <c r="AD169" s="302"/>
      <c r="AE169" s="302"/>
      <c r="AF169" s="302"/>
      <c r="AG169" s="302"/>
      <c r="AH169" s="302"/>
      <c r="AI169" s="302"/>
      <c r="AJ169" s="302"/>
      <c r="AK169" s="302"/>
      <c r="AL169" s="302"/>
      <c r="AM169" s="302"/>
      <c r="AN169" s="302"/>
      <c r="AO169" s="302"/>
      <c r="AP169" s="302"/>
      <c r="AQ169" s="302"/>
      <c r="AR169" s="302"/>
      <c r="AS169" s="302"/>
      <c r="AT169" s="302"/>
      <c r="AU169" s="302"/>
      <c r="AV169" s="302"/>
      <c r="AW169" s="302"/>
      <c r="AX169" s="302"/>
      <c r="AY169" s="302"/>
      <c r="AZ169" s="302"/>
      <c r="BA169" s="302"/>
      <c r="BB169" s="302"/>
      <c r="BC169" s="302"/>
      <c r="BD169" s="302"/>
      <c r="BE169" s="302"/>
      <c r="BF169" s="302"/>
      <c r="BG169" s="302"/>
      <c r="BH169" s="302"/>
      <c r="BI169" s="302"/>
      <c r="BJ169" s="302"/>
      <c r="BK169" s="302"/>
      <c r="BL169" s="302"/>
      <c r="BM169" s="302"/>
      <c r="BN169" s="302"/>
      <c r="BO169" s="302"/>
      <c r="BP169" s="302"/>
      <c r="BQ169" s="302"/>
      <c r="BR169" s="302"/>
      <c r="BS169" s="302"/>
      <c r="BT169" s="302"/>
      <c r="BU169" s="302"/>
      <c r="BV169" s="302"/>
      <c r="BW169" s="302"/>
      <c r="BX169" s="302"/>
      <c r="BY169" s="302"/>
      <c r="BZ169" s="302"/>
      <c r="CA169" s="302"/>
      <c r="CB169" s="189"/>
      <c r="CC169" s="303"/>
      <c r="CD169" s="303"/>
      <c r="CE169" s="53" t="s">
        <v>48</v>
      </c>
      <c r="CF169" s="315"/>
      <c r="CG169" s="315">
        <f ca="1">IF(CG166=0,0,
IF(CG166&lt;1,0,
IF($N163-CG164&lt;&gt;$N163,-PMT(Insert_Finance!$C$17,$N163,OFFSET(CG166,,(CG164-$N163),1,1),0,0),
IF(CG164=0,0,CF169))))</f>
        <v>0</v>
      </c>
      <c r="CH169" s="315">
        <f ca="1">IF(CH166=0,0,
IF(CH166&lt;1,0,
IF($N163-CH164&lt;&gt;$N163,-PMT(Insert_Finance!$C$17,$N163,OFFSET(CH166,,(CH164-$N163),1,1),0,0),
IF(CH164=0,0,CG169))))</f>
        <v>0</v>
      </c>
      <c r="CI169" s="315">
        <f ca="1">IF(CI166=0,0,
IF(CI166&lt;1,0,
IF($N163-CI164&lt;&gt;$N163,-PMT(Insert_Finance!$C$17,$N163,OFFSET(CI166,,(CI164-$N163),1,1),0,0),
IF(CI164=0,0,CH169))))</f>
        <v>0</v>
      </c>
      <c r="CJ169" s="315">
        <f ca="1">IF(CJ166=0,0,
IF(CJ166&lt;1,0,
IF($N163-CJ164&lt;&gt;$N163,-PMT(Insert_Finance!$C$17,$N163,OFFSET(CJ166,,(CJ164-$N163),1,1),0,0),
IF(CJ164=0,0,CI169))))</f>
        <v>0</v>
      </c>
      <c r="CK169" s="315">
        <f ca="1">IF(CK166=0,0,
IF(CK166&lt;1,0,
IF($N163-CK164&lt;&gt;$N163,-PMT(Insert_Finance!$C$17,$N163,OFFSET(CK166,,(CK164-$N163),1,1),0,0),
IF(CK164=0,0,CJ169))))</f>
        <v>0</v>
      </c>
      <c r="CL169" s="315">
        <f ca="1">IF(CL166=0,0,
IF(CL166&lt;1,0,
IF($N163-CL164&lt;&gt;$N163,-PMT(Insert_Finance!$C$17,$N163,OFFSET(CL166,,(CL164-$N163),1,1),0,0),
IF(CL164=0,0,CK169))))</f>
        <v>0</v>
      </c>
      <c r="CM169" s="315">
        <f ca="1">IF(CM166=0,0,
IF(CM166&lt;1,0,
IF($N163-CM164&lt;&gt;$N163,-PMT(Insert_Finance!$C$17,$N163,OFFSET(CM166,,(CM164-$N163),1,1),0,0),
IF(CM164=0,0,CL169))))</f>
        <v>0</v>
      </c>
      <c r="CN169" s="315">
        <f ca="1">IF(CN166=0,0,
IF(CN166&lt;1,0,
IF($N163-CN164&lt;&gt;$N163,-PMT(Insert_Finance!$C$17,$N163,OFFSET(CN166,,(CN164-$N163),1,1),0,0),
IF(CN164=0,0,CM169))))</f>
        <v>0</v>
      </c>
      <c r="CO169" s="315">
        <f ca="1">IF(CO166=0,0,
IF(CO166&lt;1,0,
IF($N163-CO164&lt;&gt;$N163,-PMT(Insert_Finance!$C$17,$N163,OFFSET(CO166,,(CO164-$N163),1,1),0,0),
IF(CO164=0,0,CN169))))</f>
        <v>0</v>
      </c>
      <c r="CP169" s="315">
        <f ca="1">IF(CP166=0,0,
IF(CP166&lt;1,0,
IF($N163-CP164&lt;&gt;$N163,-PMT(Insert_Finance!$C$17,$N163,OFFSET(CP166,,(CP164-$N163),1,1),0,0),
IF(CP164=0,0,CO169))))</f>
        <v>0</v>
      </c>
      <c r="CQ169" s="315">
        <f ca="1">IF(CQ166=0,0,
IF(CQ166&lt;1,0,
IF($N163-CQ164&lt;&gt;$N163,-PMT(Insert_Finance!$C$17,$N163,OFFSET(CQ166,,(CQ164-$N163),1,1),0,0),
IF(CQ164=0,0,CP169))))</f>
        <v>0</v>
      </c>
      <c r="CR169" s="315">
        <f ca="1">IF(CR166=0,0,
IF(CR166&lt;1,0,
IF($N163-CR164&lt;&gt;$N163,-PMT(Insert_Finance!$C$17,$N163,OFFSET(CR166,,(CR164-$N163),1,1),0,0),
IF(CR164=0,0,CQ169))))</f>
        <v>0</v>
      </c>
      <c r="CS169" s="315">
        <f ca="1">IF(CS166=0,0,
IF(CS166&lt;1,0,
IF($N163-CS164&lt;&gt;$N163,-PMT(Insert_Finance!$C$17,$N163,OFFSET(CS166,,(CS164-$N163),1,1),0,0),
IF(CS164=0,0,CR169))))</f>
        <v>0</v>
      </c>
      <c r="CT169" s="315">
        <f ca="1">IF(CT166=0,0,
IF(CT166&lt;1,0,
IF($N163-CT164&lt;&gt;$N163,-PMT(Insert_Finance!$C$17,$N163,OFFSET(CT166,,(CT164-$N163),1,1),0,0),
IF(CT164=0,0,CS169))))</f>
        <v>0</v>
      </c>
      <c r="CU169" s="315">
        <f ca="1">IF(CU166=0,0,
IF(CU166&lt;1,0,
IF($N163-CU164&lt;&gt;$N163,-PMT(Insert_Finance!$C$17,$N163,OFFSET(CU166,,(CU164-$N163),1,1),0,0),
IF(CU164=0,0,CT169))))</f>
        <v>0</v>
      </c>
      <c r="CV169" s="315">
        <f ca="1">IF(CV166=0,0,
IF(CV166&lt;1,0,
IF($N163-CV164&lt;&gt;$N163,-PMT(Insert_Finance!$C$17,$N163,OFFSET(CV166,,(CV164-$N163),1,1),0,0),
IF(CV164=0,0,CU169))))</f>
        <v>0</v>
      </c>
      <c r="CW169" s="315">
        <f ca="1">IF(CW166=0,0,
IF(CW166&lt;1,0,
IF($N163-CW164&lt;&gt;$N163,-PMT(Insert_Finance!$C$17,$N163,OFFSET(CW166,,(CW164-$N163),1,1),0,0),
IF(CW164=0,0,CV169))))</f>
        <v>0</v>
      </c>
      <c r="CX169" s="315">
        <f ca="1">IF(CX166=0,0,
IF(CX166&lt;1,0,
IF($N163-CX164&lt;&gt;$N163,-PMT(Insert_Finance!$C$17,$N163,OFFSET(CX166,,(CX164-$N163),1,1),0,0),
IF(CX164=0,0,CW169))))</f>
        <v>0</v>
      </c>
      <c r="CY169" s="315">
        <f ca="1">IF(CY166=0,0,
IF(CY166&lt;1,0,
IF($N163-CY164&lt;&gt;$N163,-PMT(Insert_Finance!$C$17,$N163,OFFSET(CY166,,(CY164-$N163),1,1),0,0),
IF(CY164=0,0,CX169))))</f>
        <v>0</v>
      </c>
      <c r="CZ169" s="315">
        <f ca="1">IF(CZ166=0,0,
IF(CZ166&lt;1,0,
IF($N163-CZ164&lt;&gt;$N163,-PMT(Insert_Finance!$C$17,$N163,OFFSET(CZ166,,(CZ164-$N163),1,1),0,0),
IF(CZ164=0,0,CY169))))</f>
        <v>0</v>
      </c>
    </row>
    <row r="170" spans="1:104" s="121" customFormat="1" ht="15" customHeight="1" collapsed="1" x14ac:dyDescent="0.3">
      <c r="A170" s="324"/>
      <c r="B170" s="785" t="s">
        <v>142</v>
      </c>
      <c r="C170" s="786"/>
      <c r="D170" s="786"/>
      <c r="E170" s="786"/>
      <c r="F170" s="786"/>
      <c r="G170" s="786"/>
      <c r="H170" s="786"/>
      <c r="I170" s="786"/>
      <c r="J170" s="786"/>
      <c r="K170" s="786"/>
      <c r="L170" s="786"/>
      <c r="M170" s="786"/>
      <c r="N170" s="787"/>
      <c r="P170" s="207"/>
      <c r="Q170" s="207"/>
      <c r="R170" s="207"/>
      <c r="S170" s="207"/>
      <c r="T170" s="302"/>
      <c r="U170" s="302"/>
      <c r="V170" s="302"/>
      <c r="W170" s="302"/>
      <c r="X170" s="302"/>
      <c r="Y170" s="302"/>
      <c r="Z170" s="302"/>
      <c r="AA170" s="302"/>
      <c r="AB170" s="302"/>
      <c r="AC170" s="302"/>
      <c r="AD170" s="302"/>
      <c r="AE170" s="302"/>
      <c r="AF170" s="302"/>
      <c r="AG170" s="302"/>
      <c r="AH170" s="302"/>
      <c r="AI170" s="302"/>
      <c r="AJ170" s="302"/>
      <c r="AK170" s="302"/>
      <c r="AL170" s="302"/>
      <c r="AM170" s="302"/>
      <c r="AN170" s="302"/>
      <c r="AO170" s="302"/>
      <c r="AP170" s="302"/>
      <c r="AQ170" s="302"/>
      <c r="AR170" s="302"/>
      <c r="AS170" s="302"/>
      <c r="AT170" s="302"/>
      <c r="AU170" s="302"/>
      <c r="AV170" s="302"/>
      <c r="AW170" s="302"/>
      <c r="AX170" s="302"/>
      <c r="AY170" s="302"/>
      <c r="AZ170" s="302"/>
      <c r="BA170" s="302"/>
      <c r="BB170" s="302"/>
      <c r="BC170" s="302"/>
      <c r="BD170" s="302"/>
      <c r="BE170" s="302"/>
      <c r="BF170" s="302"/>
      <c r="BG170" s="302"/>
      <c r="BH170" s="302"/>
      <c r="BI170" s="302"/>
      <c r="BJ170" s="302"/>
      <c r="BK170" s="302"/>
      <c r="BL170" s="302"/>
      <c r="BM170" s="302"/>
      <c r="BN170" s="302"/>
      <c r="BO170" s="302"/>
      <c r="BP170" s="302"/>
      <c r="BQ170" s="302"/>
      <c r="BR170" s="302"/>
      <c r="BS170" s="302"/>
      <c r="BT170" s="302"/>
      <c r="BU170" s="302"/>
      <c r="BV170" s="302"/>
      <c r="BW170" s="302"/>
      <c r="BX170" s="302"/>
      <c r="BY170" s="302"/>
      <c r="BZ170" s="302"/>
      <c r="CA170" s="302"/>
      <c r="CB170" s="190"/>
      <c r="CC170" s="373"/>
      <c r="CD170" s="373"/>
      <c r="CF170" s="374"/>
      <c r="CG170" s="374"/>
      <c r="CH170" s="374"/>
      <c r="CI170" s="374"/>
      <c r="CJ170" s="374"/>
      <c r="CK170" s="374"/>
      <c r="CL170" s="374"/>
      <c r="CM170" s="374"/>
      <c r="CN170" s="374"/>
      <c r="CO170" s="374"/>
      <c r="CP170" s="374"/>
      <c r="CQ170" s="374"/>
      <c r="CR170" s="374"/>
      <c r="CS170" s="374"/>
      <c r="CT170" s="374"/>
      <c r="CU170" s="374"/>
      <c r="CV170" s="374"/>
      <c r="CW170" s="374"/>
      <c r="CX170" s="374"/>
      <c r="CY170" s="374"/>
      <c r="CZ170" s="374"/>
    </row>
    <row r="171" spans="1:104" ht="30" customHeight="1" x14ac:dyDescent="0.3">
      <c r="A171" s="304"/>
      <c r="B171" s="691"/>
      <c r="C171" s="692"/>
      <c r="D171" s="693"/>
      <c r="E171" s="375" t="str">
        <f>_xlfn.IFNA(INDEX(Table_Def[[Asset category]:[Unit]],MATCH(Insert_Assets!B171,Table_Def[Asset category],0),2),"")</f>
        <v/>
      </c>
      <c r="F171" s="695"/>
      <c r="G171" s="376" t="s">
        <v>211</v>
      </c>
      <c r="H171" s="377">
        <f t="shared" si="487"/>
        <v>0</v>
      </c>
      <c r="I171" s="697"/>
      <c r="J171" s="698"/>
      <c r="K171" s="378">
        <f>SUMIF($J$22:$J$384,J171,$H$22:$H$384)</f>
        <v>0</v>
      </c>
      <c r="L171" s="366">
        <f t="shared" ref="L171:L202" si="560">_xlfn.IFNA(IF(J171=0,1,IF(1-(INDEX($B$10:$C$12,MATCH(J171,$B$10:$B$12,0),2)/K171)&lt;0,0,1-(INDEX($B$10:$C$12,MATCH(J171,$B$10:$B$12,0),2)/K171))),1)</f>
        <v>1</v>
      </c>
      <c r="M171" s="365">
        <f t="shared" si="484"/>
        <v>0</v>
      </c>
      <c r="N171" s="301">
        <f>_xlfn.IFNA(IF(INDEX(Table_Def[],MATCH(B171,Table_Def[Asset category],0),3)=0,20,INDEX(Table_Def[],MATCH(B171,Table_Def[Asset category],0),3)),0)</f>
        <v>0</v>
      </c>
      <c r="P171" s="178"/>
      <c r="Q171" s="178"/>
      <c r="R171" s="178"/>
      <c r="S171" s="178"/>
      <c r="T171" s="302">
        <f t="shared" si="492"/>
        <v>0</v>
      </c>
      <c r="U171" s="302">
        <f>SUMIF($CG$6:$CZ$6,T$17,$CG174:$CZ174)</f>
        <v>0</v>
      </c>
      <c r="V171" s="302">
        <f>SUMIF($CG$6:$CZ$6,T$17,$CG176:$CZ176)</f>
        <v>0</v>
      </c>
      <c r="W171" s="302">
        <f t="shared" si="493"/>
        <v>0</v>
      </c>
      <c r="X171" s="302">
        <f>SUMIF($CG$6:$CZ$6,W$17,$CG174:$CZ174)</f>
        <v>0</v>
      </c>
      <c r="Y171" s="302">
        <f>SUMIF($CG$6:$CZ$6,W$17,$CG176:$CZ176)</f>
        <v>0</v>
      </c>
      <c r="Z171" s="302">
        <f t="shared" si="494"/>
        <v>0</v>
      </c>
      <c r="AA171" s="302">
        <f>SUMIF($CG$6:$CZ$6,Z$17,$CG174:$CZ174)</f>
        <v>0</v>
      </c>
      <c r="AB171" s="302">
        <f>SUMIF($CG$6:$CZ$6,Z$17,$CG176:$CZ176)</f>
        <v>0</v>
      </c>
      <c r="AC171" s="302">
        <f t="shared" si="495"/>
        <v>0</v>
      </c>
      <c r="AD171" s="302">
        <f>SUMIF($CG$6:$CZ$6,AC$17,$CG174:$CZ174)</f>
        <v>0</v>
      </c>
      <c r="AE171" s="302">
        <f>SUMIF($CG$6:$CZ$6,AC$17,$CG176:$CZ176)</f>
        <v>0</v>
      </c>
      <c r="AF171" s="302">
        <f t="shared" si="496"/>
        <v>0</v>
      </c>
      <c r="AG171" s="302">
        <f>SUMIF($CG$6:$CZ$6,AF$17,$CG174:$CZ174)</f>
        <v>0</v>
      </c>
      <c r="AH171" s="302">
        <f>SUMIF($CG$6:$CZ$6,AF$17,$CG176:$CZ176)</f>
        <v>0</v>
      </c>
      <c r="AI171" s="302">
        <f t="shared" si="497"/>
        <v>0</v>
      </c>
      <c r="AJ171" s="302">
        <f>SUMIF($CG$6:$CZ$6,AI$17,$CG174:$CZ174)</f>
        <v>0</v>
      </c>
      <c r="AK171" s="302">
        <f>SUMIF($CG$6:$CZ$6,AI$17,$CG176:$CZ176)</f>
        <v>0</v>
      </c>
      <c r="AL171" s="302">
        <f t="shared" si="498"/>
        <v>0</v>
      </c>
      <c r="AM171" s="302">
        <f>SUMIF($CG$6:$CZ$6,AL$17,$CG174:$CZ174)</f>
        <v>0</v>
      </c>
      <c r="AN171" s="302">
        <f>SUMIF($CG$6:$CZ$6,AL$17,$CG176:$CZ176)</f>
        <v>0</v>
      </c>
      <c r="AO171" s="302">
        <f t="shared" si="499"/>
        <v>0</v>
      </c>
      <c r="AP171" s="302">
        <f>SUMIF($CG$6:$CZ$6,AO$17,$CG174:$CZ174)</f>
        <v>0</v>
      </c>
      <c r="AQ171" s="302">
        <f>SUMIF($CG$6:$CZ$6,AO$17,$CG176:$CZ176)</f>
        <v>0</v>
      </c>
      <c r="AR171" s="302">
        <f t="shared" si="500"/>
        <v>0</v>
      </c>
      <c r="AS171" s="302">
        <f>SUMIF($CG$6:$CZ$6,AR$17,$CG174:$CZ174)</f>
        <v>0</v>
      </c>
      <c r="AT171" s="302">
        <f>SUMIF($CG$6:$CZ$6,AR$17,$CG176:$CZ176)</f>
        <v>0</v>
      </c>
      <c r="AU171" s="302">
        <f t="shared" si="501"/>
        <v>0</v>
      </c>
      <c r="AV171" s="302">
        <f>SUMIF($CG$6:$CZ$6,AU$17,$CG174:$CZ174)</f>
        <v>0</v>
      </c>
      <c r="AW171" s="302">
        <f>SUMIF($CG$6:$CZ$6,AU$17,$CG176:$CZ176)</f>
        <v>0</v>
      </c>
      <c r="AX171" s="302">
        <f t="shared" si="502"/>
        <v>0</v>
      </c>
      <c r="AY171" s="302">
        <f>SUMIF($CG$6:$CZ$6,AX$17,$CG174:$CZ174)</f>
        <v>0</v>
      </c>
      <c r="AZ171" s="302">
        <f>SUMIF($CG$6:$CZ$6,AX$17,$CG176:$CZ176)</f>
        <v>0</v>
      </c>
      <c r="BA171" s="302">
        <f t="shared" si="503"/>
        <v>0</v>
      </c>
      <c r="BB171" s="302">
        <f>SUMIF($CG$6:$CZ$6,BA$17,$CG174:$CZ174)</f>
        <v>0</v>
      </c>
      <c r="BC171" s="302">
        <f>SUMIF($CG$6:$CZ$6,BA$17,$CG176:$CZ176)</f>
        <v>0</v>
      </c>
      <c r="BD171" s="302">
        <f t="shared" si="504"/>
        <v>0</v>
      </c>
      <c r="BE171" s="302">
        <f>SUMIF($CG$6:$CZ$6,BD$17,$CG174:$CZ174)</f>
        <v>0</v>
      </c>
      <c r="BF171" s="302">
        <f>SUMIF($CG$6:$CZ$6,BD$17,$CG176:$CZ176)</f>
        <v>0</v>
      </c>
      <c r="BG171" s="302">
        <f t="shared" si="505"/>
        <v>0</v>
      </c>
      <c r="BH171" s="302">
        <f>SUMIF($CG$6:$CZ$6,BG$17,$CG174:$CZ174)</f>
        <v>0</v>
      </c>
      <c r="BI171" s="302">
        <f>SUMIF($CG$6:$CZ$6,BG$17,$CG176:$CZ176)</f>
        <v>0</v>
      </c>
      <c r="BJ171" s="302">
        <f t="shared" si="506"/>
        <v>0</v>
      </c>
      <c r="BK171" s="302">
        <f>SUMIF($CG$6:$CZ$6,BJ$17,$CG174:$CZ174)</f>
        <v>0</v>
      </c>
      <c r="BL171" s="302">
        <f>SUMIF($CG$6:$CZ$6,BJ$17,$CG176:$CZ176)</f>
        <v>0</v>
      </c>
      <c r="BM171" s="302">
        <f t="shared" si="507"/>
        <v>0</v>
      </c>
      <c r="BN171" s="302">
        <f>SUMIF($CG$6:$CZ$6,BM$17,$CG174:$CZ174)</f>
        <v>0</v>
      </c>
      <c r="BO171" s="302">
        <f>SUMIF($CG$6:$CZ$6,BM$17,$CG176:$CZ176)</f>
        <v>0</v>
      </c>
      <c r="BP171" s="302">
        <f t="shared" si="508"/>
        <v>0</v>
      </c>
      <c r="BQ171" s="302">
        <f>SUMIF($CG$6:$CZ$6,BP$17,$CG174:$CZ174)</f>
        <v>0</v>
      </c>
      <c r="BR171" s="302">
        <f>SUMIF($CG$6:$CZ$6,BP$17,$CG176:$CZ176)</f>
        <v>0</v>
      </c>
      <c r="BS171" s="302">
        <f t="shared" si="509"/>
        <v>0</v>
      </c>
      <c r="BT171" s="302">
        <f>SUMIF($CG$6:$CZ$6,BS$17,$CG174:$CZ174)</f>
        <v>0</v>
      </c>
      <c r="BU171" s="302">
        <f>SUMIF($CG$6:$CZ$6,BS$17,$CG176:$CZ176)</f>
        <v>0</v>
      </c>
      <c r="BV171" s="302">
        <f t="shared" si="510"/>
        <v>0</v>
      </c>
      <c r="BW171" s="302">
        <f>SUMIF($CG$6:$CZ$6,BV$17,$CG174:$CZ174)</f>
        <v>0</v>
      </c>
      <c r="BX171" s="302">
        <f>SUMIF($CG$6:$CZ$6,BV$17,$CG176:$CZ176)</f>
        <v>0</v>
      </c>
      <c r="BY171" s="302">
        <f t="shared" si="511"/>
        <v>0</v>
      </c>
      <c r="BZ171" s="302">
        <f>SUMIF($CG$6:$CZ$6,BY$17,$CG174:$CZ174)</f>
        <v>0</v>
      </c>
      <c r="CA171" s="302">
        <f>SUMIF($CG$6:$CZ$6,BY$17,$CG176:$CZ176)</f>
        <v>0</v>
      </c>
      <c r="CB171" s="189"/>
      <c r="CC171" s="303"/>
      <c r="CD171" s="303"/>
      <c r="CF171" s="293"/>
      <c r="CG171" s="315"/>
    </row>
    <row r="172" spans="1:104" ht="15" hidden="1" customHeight="1" outlineLevel="1" x14ac:dyDescent="0.3">
      <c r="A172" s="304"/>
      <c r="B172" s="338"/>
      <c r="C172" s="305"/>
      <c r="D172" s="306"/>
      <c r="E172" s="307" t="str">
        <f>_xlfn.IFNA(INDEX(Table_Def[[Asset category]:[Unit]],MATCH(Insert_Assets!B172,Table_Def[Asset category],0),2),"")</f>
        <v/>
      </c>
      <c r="F172" s="339"/>
      <c r="G172" s="379" t="s">
        <v>211</v>
      </c>
      <c r="H172" s="380">
        <f t="shared" si="487"/>
        <v>0</v>
      </c>
      <c r="I172" s="243"/>
      <c r="J172" s="310"/>
      <c r="K172" s="311">
        <f>SUMIF($J$22:$J$384,J172,$H$22:$H$384)</f>
        <v>0</v>
      </c>
      <c r="L172" s="312">
        <f t="shared" si="560"/>
        <v>1</v>
      </c>
      <c r="M172" s="313">
        <f t="shared" si="484"/>
        <v>0</v>
      </c>
      <c r="N172" s="323">
        <f>_xlfn.IFNA(IF(INDEX(Table_Def[],MATCH(B172,Table_Def[Asset category],0),3)=0,1,INDEX(Table_Def[],MATCH(B172,Table_Def[Asset category],0),3)),0)</f>
        <v>0</v>
      </c>
      <c r="P172" s="178"/>
      <c r="Q172" s="178"/>
      <c r="R172" s="178"/>
      <c r="S172" s="178"/>
      <c r="T172" s="302"/>
      <c r="U172" s="302"/>
      <c r="V172" s="302"/>
      <c r="W172" s="302"/>
      <c r="X172" s="302"/>
      <c r="Y172" s="302"/>
      <c r="Z172" s="302"/>
      <c r="AA172" s="302"/>
      <c r="AB172" s="302"/>
      <c r="AC172" s="302"/>
      <c r="AD172" s="302"/>
      <c r="AE172" s="302"/>
      <c r="AF172" s="302"/>
      <c r="AG172" s="302"/>
      <c r="AH172" s="302"/>
      <c r="AI172" s="302"/>
      <c r="AJ172" s="302"/>
      <c r="AK172" s="302"/>
      <c r="AL172" s="302"/>
      <c r="AM172" s="302"/>
      <c r="AN172" s="302"/>
      <c r="AO172" s="302"/>
      <c r="AP172" s="302"/>
      <c r="AQ172" s="302"/>
      <c r="AR172" s="302"/>
      <c r="AS172" s="302"/>
      <c r="AT172" s="302"/>
      <c r="AU172" s="302"/>
      <c r="AV172" s="302"/>
      <c r="AW172" s="302"/>
      <c r="AX172" s="302"/>
      <c r="AY172" s="302"/>
      <c r="AZ172" s="302"/>
      <c r="BA172" s="302"/>
      <c r="BB172" s="302"/>
      <c r="BC172" s="302"/>
      <c r="BD172" s="302"/>
      <c r="BE172" s="302"/>
      <c r="BF172" s="302"/>
      <c r="BG172" s="302"/>
      <c r="BH172" s="302"/>
      <c r="BI172" s="302"/>
      <c r="BJ172" s="302"/>
      <c r="BK172" s="302"/>
      <c r="BL172" s="302"/>
      <c r="BM172" s="302"/>
      <c r="BN172" s="302"/>
      <c r="BO172" s="302"/>
      <c r="BP172" s="302"/>
      <c r="BQ172" s="302"/>
      <c r="BR172" s="302"/>
      <c r="BS172" s="302"/>
      <c r="BT172" s="302"/>
      <c r="BU172" s="302"/>
      <c r="BV172" s="302"/>
      <c r="BW172" s="302"/>
      <c r="BX172" s="302"/>
      <c r="BY172" s="302"/>
      <c r="BZ172" s="302"/>
      <c r="CA172" s="302"/>
      <c r="CB172" s="189"/>
      <c r="CC172" s="303"/>
      <c r="CD172" s="303"/>
      <c r="CE172" s="53" t="s">
        <v>49</v>
      </c>
      <c r="CF172" s="293"/>
      <c r="CG172" s="314">
        <f>IF($I171=CG$6,$N171,
IF(CF171&gt;0,CF171-1,0))</f>
        <v>0</v>
      </c>
      <c r="CH172" s="314">
        <f>IF($I171=CH$6,$N171,
IF(CG172&gt;0,CG172-1,0))</f>
        <v>0</v>
      </c>
      <c r="CI172" s="314">
        <f t="shared" ref="CI172" si="561">IF($I171=CI$6,$N171,
IF(CH172&gt;0,CH172-1,0))</f>
        <v>0</v>
      </c>
      <c r="CJ172" s="314">
        <f t="shared" ref="CJ172" si="562">IF($I171=CJ$6,$N171,
IF(CI172&gt;0,CI172-1,0))</f>
        <v>0</v>
      </c>
      <c r="CK172" s="314">
        <f t="shared" ref="CK172" si="563">IF($I171=CK$6,$N171,
IF(CJ172&gt;0,CJ172-1,0))</f>
        <v>0</v>
      </c>
      <c r="CL172" s="314">
        <f t="shared" ref="CL172" si="564">IF($I171=CL$6,$N171,
IF(CK172&gt;0,CK172-1,0))</f>
        <v>0</v>
      </c>
      <c r="CM172" s="314">
        <f t="shared" ref="CM172" si="565">IF($I171=CM$6,$N171,
IF(CL172&gt;0,CL172-1,0))</f>
        <v>0</v>
      </c>
      <c r="CN172" s="314">
        <f t="shared" ref="CN172" si="566">IF($I171=CN$6,$N171,
IF(CM172&gt;0,CM172-1,0))</f>
        <v>0</v>
      </c>
      <c r="CO172" s="314">
        <f t="shared" ref="CO172" si="567">IF($I171=CO$6,$N171,
IF(CN172&gt;0,CN172-1,0))</f>
        <v>0</v>
      </c>
      <c r="CP172" s="314">
        <f t="shared" ref="CP172" si="568">IF($I171=CP$6,$N171,
IF(CO172&gt;0,CO172-1,0))</f>
        <v>0</v>
      </c>
      <c r="CQ172" s="314">
        <f t="shared" ref="CQ172" si="569">IF($I171=CQ$6,$N171,
IF(CP172&gt;0,CP172-1,0))</f>
        <v>0</v>
      </c>
      <c r="CR172" s="314">
        <f t="shared" ref="CR172" si="570">IF($I171=CR$6,$N171,
IF(CQ172&gt;0,CQ172-1,0))</f>
        <v>0</v>
      </c>
      <c r="CS172" s="314">
        <f t="shared" ref="CS172" si="571">IF($I171=CS$6,$N171,
IF(CR172&gt;0,CR172-1,0))</f>
        <v>0</v>
      </c>
      <c r="CT172" s="314">
        <f t="shared" ref="CT172" si="572">IF($I171=CT$6,$N171,
IF(CS172&gt;0,CS172-1,0))</f>
        <v>0</v>
      </c>
      <c r="CU172" s="314">
        <f t="shared" ref="CU172" si="573">IF($I171=CU$6,$N171,
IF(CT172&gt;0,CT172-1,0))</f>
        <v>0</v>
      </c>
      <c r="CV172" s="314">
        <f t="shared" ref="CV172" si="574">IF($I171=CV$6,$N171,
IF(CU172&gt;0,CU172-1,0))</f>
        <v>0</v>
      </c>
      <c r="CW172" s="314">
        <f t="shared" ref="CW172" si="575">IF($I171=CW$6,$N171,
IF(CV172&gt;0,CV172-1,0))</f>
        <v>0</v>
      </c>
      <c r="CX172" s="314">
        <f t="shared" ref="CX172" si="576">IF($I171=CX$6,$N171,
IF(CW172&gt;0,CW172-1,0))</f>
        <v>0</v>
      </c>
      <c r="CY172" s="314">
        <f t="shared" ref="CY172" si="577">IF($I171=CY$6,$N171,
IF(CX172&gt;0,CX172-1,0))</f>
        <v>0</v>
      </c>
      <c r="CZ172" s="314">
        <f t="shared" ref="CZ172" si="578">IF($I171=CZ$6,$N171,
IF(CY172&gt;0,CY172-1,0))</f>
        <v>0</v>
      </c>
    </row>
    <row r="173" spans="1:104" ht="15" hidden="1" customHeight="1" outlineLevel="1" x14ac:dyDescent="0.3">
      <c r="A173" s="304"/>
      <c r="B173" s="338"/>
      <c r="C173" s="305"/>
      <c r="D173" s="306"/>
      <c r="E173" s="307" t="str">
        <f>_xlfn.IFNA(INDEX(Table_Def[[Asset category]:[Unit]],MATCH(Insert_Assets!B173,Table_Def[Asset category],0),2),"")</f>
        <v/>
      </c>
      <c r="F173" s="339"/>
      <c r="G173" s="379" t="s">
        <v>211</v>
      </c>
      <c r="H173" s="380">
        <f t="shared" si="487"/>
        <v>0</v>
      </c>
      <c r="I173" s="243"/>
      <c r="J173" s="310"/>
      <c r="K173" s="311"/>
      <c r="L173" s="312">
        <f t="shared" si="560"/>
        <v>1</v>
      </c>
      <c r="M173" s="313">
        <f t="shared" si="484"/>
        <v>0</v>
      </c>
      <c r="N173" s="323">
        <f>_xlfn.IFNA(IF(INDEX(Table_Def[],MATCH(B173,Table_Def[Asset category],0),3)=0,1,INDEX(Table_Def[],MATCH(B173,Table_Def[Asset category],0),3)),0)</f>
        <v>0</v>
      </c>
      <c r="P173" s="178"/>
      <c r="Q173" s="178"/>
      <c r="R173" s="178"/>
      <c r="S173" s="178"/>
      <c r="T173" s="302"/>
      <c r="U173" s="302"/>
      <c r="V173" s="302"/>
      <c r="W173" s="302"/>
      <c r="X173" s="302"/>
      <c r="Y173" s="302"/>
      <c r="Z173" s="302"/>
      <c r="AA173" s="302"/>
      <c r="AB173" s="302"/>
      <c r="AC173" s="302"/>
      <c r="AD173" s="302"/>
      <c r="AE173" s="302"/>
      <c r="AF173" s="302"/>
      <c r="AG173" s="302"/>
      <c r="AH173" s="302"/>
      <c r="AI173" s="302"/>
      <c r="AJ173" s="302"/>
      <c r="AK173" s="302"/>
      <c r="AL173" s="302"/>
      <c r="AM173" s="302"/>
      <c r="AN173" s="302"/>
      <c r="AO173" s="302"/>
      <c r="AP173" s="302"/>
      <c r="AQ173" s="302"/>
      <c r="AR173" s="302"/>
      <c r="AS173" s="302"/>
      <c r="AT173" s="302"/>
      <c r="AU173" s="302"/>
      <c r="AV173" s="302"/>
      <c r="AW173" s="302"/>
      <c r="AX173" s="302"/>
      <c r="AY173" s="302"/>
      <c r="AZ173" s="302"/>
      <c r="BA173" s="302"/>
      <c r="BB173" s="302"/>
      <c r="BC173" s="302"/>
      <c r="BD173" s="302"/>
      <c r="BE173" s="302"/>
      <c r="BF173" s="302"/>
      <c r="BG173" s="302"/>
      <c r="BH173" s="302"/>
      <c r="BI173" s="302"/>
      <c r="BJ173" s="302"/>
      <c r="BK173" s="302"/>
      <c r="BL173" s="302"/>
      <c r="BM173" s="302"/>
      <c r="BN173" s="302"/>
      <c r="BO173" s="302"/>
      <c r="BP173" s="302"/>
      <c r="BQ173" s="302"/>
      <c r="BR173" s="302"/>
      <c r="BS173" s="302"/>
      <c r="BT173" s="302"/>
      <c r="BU173" s="302"/>
      <c r="BV173" s="302"/>
      <c r="BW173" s="302"/>
      <c r="BX173" s="302"/>
      <c r="BY173" s="302"/>
      <c r="BZ173" s="302"/>
      <c r="CA173" s="302"/>
      <c r="CB173" s="189"/>
      <c r="CC173" s="303"/>
      <c r="CD173" s="303"/>
      <c r="CE173" s="53" t="s">
        <v>116</v>
      </c>
      <c r="CF173" s="293"/>
      <c r="CG173" s="314">
        <f t="shared" ref="CG173" ca="1" si="579">IF(AND(CG172=$N171,CG172&gt;0),1,IF(CG172=0,0,OFFSET(CG172,,(CG172-$N171),1,1)-CG172+1))</f>
        <v>0</v>
      </c>
      <c r="CH173" s="314">
        <f ca="1">IF(AND(CH172=$N171,CH172&gt;0),1,IF(CH172=0,0,OFFSET(CH172,,(CH172-$N171),1,1)-CH172+1))</f>
        <v>0</v>
      </c>
      <c r="CI173" s="314">
        <f t="shared" ref="CI173:CZ173" ca="1" si="580">IF(AND(CI172=$N171,CI172&gt;0),1,IF(CI172=0,0,OFFSET(CI172,,(CI172-$N171),1,1)-CI172+1))</f>
        <v>0</v>
      </c>
      <c r="CJ173" s="314">
        <f t="shared" ca="1" si="580"/>
        <v>0</v>
      </c>
      <c r="CK173" s="314">
        <f t="shared" ca="1" si="580"/>
        <v>0</v>
      </c>
      <c r="CL173" s="314">
        <f t="shared" ca="1" si="580"/>
        <v>0</v>
      </c>
      <c r="CM173" s="314">
        <f t="shared" ca="1" si="580"/>
        <v>0</v>
      </c>
      <c r="CN173" s="314">
        <f t="shared" ca="1" si="580"/>
        <v>0</v>
      </c>
      <c r="CO173" s="314">
        <f t="shared" ca="1" si="580"/>
        <v>0</v>
      </c>
      <c r="CP173" s="314">
        <f t="shared" ca="1" si="580"/>
        <v>0</v>
      </c>
      <c r="CQ173" s="314">
        <f t="shared" ca="1" si="580"/>
        <v>0</v>
      </c>
      <c r="CR173" s="314">
        <f t="shared" ca="1" si="580"/>
        <v>0</v>
      </c>
      <c r="CS173" s="314">
        <f t="shared" ca="1" si="580"/>
        <v>0</v>
      </c>
      <c r="CT173" s="314">
        <f t="shared" ca="1" si="580"/>
        <v>0</v>
      </c>
      <c r="CU173" s="314">
        <f t="shared" ca="1" si="580"/>
        <v>0</v>
      </c>
      <c r="CV173" s="314">
        <f t="shared" ca="1" si="580"/>
        <v>0</v>
      </c>
      <c r="CW173" s="314">
        <f t="shared" ca="1" si="580"/>
        <v>0</v>
      </c>
      <c r="CX173" s="314">
        <f t="shared" ca="1" si="580"/>
        <v>0</v>
      </c>
      <c r="CY173" s="314">
        <f t="shared" ca="1" si="580"/>
        <v>0</v>
      </c>
      <c r="CZ173" s="314">
        <f t="shared" ca="1" si="580"/>
        <v>0</v>
      </c>
    </row>
    <row r="174" spans="1:104" ht="15" hidden="1" customHeight="1" outlineLevel="1" x14ac:dyDescent="0.3">
      <c r="A174" s="304"/>
      <c r="B174" s="338"/>
      <c r="C174" s="305"/>
      <c r="D174" s="306"/>
      <c r="E174" s="307" t="str">
        <f>_xlfn.IFNA(INDEX(Table_Def[[Asset category]:[Unit]],MATCH(Insert_Assets!B174,Table_Def[Asset category],0),2),"")</f>
        <v/>
      </c>
      <c r="F174" s="339"/>
      <c r="G174" s="379" t="s">
        <v>211</v>
      </c>
      <c r="H174" s="380">
        <f t="shared" si="487"/>
        <v>0</v>
      </c>
      <c r="I174" s="243"/>
      <c r="J174" s="310"/>
      <c r="K174" s="311">
        <f t="shared" ref="K174:K179" si="581">SUMIF($J$22:$J$384,J174,$H$22:$H$384)</f>
        <v>0</v>
      </c>
      <c r="L174" s="312">
        <f t="shared" si="560"/>
        <v>1</v>
      </c>
      <c r="M174" s="313">
        <f t="shared" si="484"/>
        <v>0</v>
      </c>
      <c r="N174" s="323">
        <f>_xlfn.IFNA(IF(INDEX(Table_Def[],MATCH(B174,Table_Def[Asset category],0),3)=0,1,INDEX(Table_Def[],MATCH(B174,Table_Def[Asset category],0),3)),0)</f>
        <v>0</v>
      </c>
      <c r="P174" s="178"/>
      <c r="Q174" s="178"/>
      <c r="R174" s="178"/>
      <c r="S174" s="178"/>
      <c r="T174" s="302"/>
      <c r="U174" s="302"/>
      <c r="V174" s="302"/>
      <c r="W174" s="302"/>
      <c r="X174" s="302"/>
      <c r="Y174" s="302"/>
      <c r="Z174" s="302"/>
      <c r="AA174" s="302"/>
      <c r="AB174" s="302"/>
      <c r="AC174" s="302"/>
      <c r="AD174" s="302"/>
      <c r="AE174" s="302"/>
      <c r="AF174" s="302"/>
      <c r="AG174" s="302"/>
      <c r="AH174" s="302"/>
      <c r="AI174" s="302"/>
      <c r="AJ174" s="302"/>
      <c r="AK174" s="302"/>
      <c r="AL174" s="302"/>
      <c r="AM174" s="302"/>
      <c r="AN174" s="302"/>
      <c r="AO174" s="302"/>
      <c r="AP174" s="302"/>
      <c r="AQ174" s="302"/>
      <c r="AR174" s="302"/>
      <c r="AS174" s="302"/>
      <c r="AT174" s="302"/>
      <c r="AU174" s="302"/>
      <c r="AV174" s="302"/>
      <c r="AW174" s="302"/>
      <c r="AX174" s="302"/>
      <c r="AY174" s="302"/>
      <c r="AZ174" s="302"/>
      <c r="BA174" s="302"/>
      <c r="BB174" s="302"/>
      <c r="BC174" s="302"/>
      <c r="BD174" s="302"/>
      <c r="BE174" s="302"/>
      <c r="BF174" s="302"/>
      <c r="BG174" s="302"/>
      <c r="BH174" s="302"/>
      <c r="BI174" s="302"/>
      <c r="BJ174" s="302"/>
      <c r="BK174" s="302"/>
      <c r="BL174" s="302"/>
      <c r="BM174" s="302"/>
      <c r="BN174" s="302"/>
      <c r="BO174" s="302"/>
      <c r="BP174" s="302"/>
      <c r="BQ174" s="302"/>
      <c r="BR174" s="302"/>
      <c r="BS174" s="302"/>
      <c r="BT174" s="302"/>
      <c r="BU174" s="302"/>
      <c r="BV174" s="302"/>
      <c r="BW174" s="302"/>
      <c r="BX174" s="302"/>
      <c r="BY174" s="302"/>
      <c r="BZ174" s="302"/>
      <c r="CA174" s="302"/>
      <c r="CB174" s="189"/>
      <c r="CC174" s="303"/>
      <c r="CD174" s="303"/>
      <c r="CE174" s="53" t="s">
        <v>3</v>
      </c>
      <c r="CG174" s="315">
        <f>IF($I171=CG$6,$H171*$L171,
IF(CF174&gt;0,+CF174-CF175,0))</f>
        <v>0</v>
      </c>
      <c r="CH174" s="315">
        <f t="shared" ref="CH174:CZ174" si="582">IF($I171=CH$6,$H171*$L171,
IF(CG174&gt;0,+CG174-CG175,0))</f>
        <v>0</v>
      </c>
      <c r="CI174" s="315">
        <f t="shared" si="582"/>
        <v>0</v>
      </c>
      <c r="CJ174" s="315">
        <f t="shared" si="582"/>
        <v>0</v>
      </c>
      <c r="CK174" s="315">
        <f t="shared" si="582"/>
        <v>0</v>
      </c>
      <c r="CL174" s="315">
        <f t="shared" si="582"/>
        <v>0</v>
      </c>
      <c r="CM174" s="315">
        <f t="shared" si="582"/>
        <v>0</v>
      </c>
      <c r="CN174" s="315">
        <f t="shared" si="582"/>
        <v>0</v>
      </c>
      <c r="CO174" s="315">
        <f t="shared" si="582"/>
        <v>0</v>
      </c>
      <c r="CP174" s="315">
        <f t="shared" si="582"/>
        <v>0</v>
      </c>
      <c r="CQ174" s="315">
        <f t="shared" si="582"/>
        <v>0</v>
      </c>
      <c r="CR174" s="315">
        <f t="shared" si="582"/>
        <v>0</v>
      </c>
      <c r="CS174" s="315">
        <f t="shared" si="582"/>
        <v>0</v>
      </c>
      <c r="CT174" s="315">
        <f t="shared" si="582"/>
        <v>0</v>
      </c>
      <c r="CU174" s="315">
        <f t="shared" si="582"/>
        <v>0</v>
      </c>
      <c r="CV174" s="315">
        <f t="shared" si="582"/>
        <v>0</v>
      </c>
      <c r="CW174" s="315">
        <f t="shared" si="582"/>
        <v>0</v>
      </c>
      <c r="CX174" s="315">
        <f t="shared" si="582"/>
        <v>0</v>
      </c>
      <c r="CY174" s="315">
        <f t="shared" si="582"/>
        <v>0</v>
      </c>
      <c r="CZ174" s="315">
        <f t="shared" si="582"/>
        <v>0</v>
      </c>
    </row>
    <row r="175" spans="1:104" ht="15" hidden="1" customHeight="1" outlineLevel="1" x14ac:dyDescent="0.3">
      <c r="A175" s="304"/>
      <c r="B175" s="338"/>
      <c r="C175" s="305"/>
      <c r="D175" s="306"/>
      <c r="E175" s="307" t="str">
        <f>_xlfn.IFNA(INDEX(Table_Def[[Asset category]:[Unit]],MATCH(Insert_Assets!B175,Table_Def[Asset category],0),2),"")</f>
        <v/>
      </c>
      <c r="F175" s="339"/>
      <c r="G175" s="379" t="s">
        <v>211</v>
      </c>
      <c r="H175" s="380">
        <f t="shared" si="487"/>
        <v>0</v>
      </c>
      <c r="I175" s="243"/>
      <c r="J175" s="310"/>
      <c r="K175" s="311">
        <f t="shared" si="581"/>
        <v>0</v>
      </c>
      <c r="L175" s="312">
        <f t="shared" si="560"/>
        <v>1</v>
      </c>
      <c r="M175" s="313">
        <f t="shared" si="484"/>
        <v>0</v>
      </c>
      <c r="N175" s="323">
        <f>_xlfn.IFNA(IF(INDEX(Table_Def[],MATCH(B175,Table_Def[Asset category],0),3)=0,1,INDEX(Table_Def[],MATCH(B175,Table_Def[Asset category],0),3)),0)</f>
        <v>0</v>
      </c>
      <c r="P175" s="178"/>
      <c r="Q175" s="178"/>
      <c r="R175" s="178"/>
      <c r="S175" s="178"/>
      <c r="T175" s="302"/>
      <c r="U175" s="302"/>
      <c r="V175" s="302"/>
      <c r="W175" s="302"/>
      <c r="X175" s="302"/>
      <c r="Y175" s="302"/>
      <c r="Z175" s="302"/>
      <c r="AA175" s="302"/>
      <c r="AB175" s="302"/>
      <c r="AC175" s="302"/>
      <c r="AD175" s="302"/>
      <c r="AE175" s="302"/>
      <c r="AF175" s="302"/>
      <c r="AG175" s="302"/>
      <c r="AH175" s="302"/>
      <c r="AI175" s="302"/>
      <c r="AJ175" s="302"/>
      <c r="AK175" s="302"/>
      <c r="AL175" s="302"/>
      <c r="AM175" s="302"/>
      <c r="AN175" s="302"/>
      <c r="AO175" s="302"/>
      <c r="AP175" s="302"/>
      <c r="AQ175" s="302"/>
      <c r="AR175" s="302"/>
      <c r="AS175" s="302"/>
      <c r="AT175" s="302"/>
      <c r="AU175" s="302"/>
      <c r="AV175" s="302"/>
      <c r="AW175" s="302"/>
      <c r="AX175" s="302"/>
      <c r="AY175" s="302"/>
      <c r="AZ175" s="302"/>
      <c r="BA175" s="302"/>
      <c r="BB175" s="302"/>
      <c r="BC175" s="302"/>
      <c r="BD175" s="302"/>
      <c r="BE175" s="302"/>
      <c r="BF175" s="302"/>
      <c r="BG175" s="302"/>
      <c r="BH175" s="302"/>
      <c r="BI175" s="302"/>
      <c r="BJ175" s="302"/>
      <c r="BK175" s="302"/>
      <c r="BL175" s="302"/>
      <c r="BM175" s="302"/>
      <c r="BN175" s="302"/>
      <c r="BO175" s="302"/>
      <c r="BP175" s="302"/>
      <c r="BQ175" s="302"/>
      <c r="BR175" s="302"/>
      <c r="BS175" s="302"/>
      <c r="BT175" s="302"/>
      <c r="BU175" s="302"/>
      <c r="BV175" s="302"/>
      <c r="BW175" s="302"/>
      <c r="BX175" s="302"/>
      <c r="BY175" s="302"/>
      <c r="BZ175" s="302"/>
      <c r="CA175" s="302"/>
      <c r="CB175" s="189"/>
      <c r="CC175" s="303"/>
      <c r="CD175" s="303"/>
      <c r="CE175" s="53" t="s">
        <v>38</v>
      </c>
      <c r="CF175" s="315"/>
      <c r="CG175" s="315">
        <f>IF(CG176&lt;1,0,CG177-CG176)</f>
        <v>0</v>
      </c>
      <c r="CH175" s="315">
        <f t="shared" ref="CH175:CZ175" si="583">IF(CH176&lt;1,0,CH177-CH176)</f>
        <v>0</v>
      </c>
      <c r="CI175" s="315">
        <f t="shared" si="583"/>
        <v>0</v>
      </c>
      <c r="CJ175" s="315">
        <f t="shared" si="583"/>
        <v>0</v>
      </c>
      <c r="CK175" s="315">
        <f t="shared" si="583"/>
        <v>0</v>
      </c>
      <c r="CL175" s="315">
        <f t="shared" si="583"/>
        <v>0</v>
      </c>
      <c r="CM175" s="315">
        <f t="shared" si="583"/>
        <v>0</v>
      </c>
      <c r="CN175" s="315">
        <f t="shared" si="583"/>
        <v>0</v>
      </c>
      <c r="CO175" s="315">
        <f t="shared" si="583"/>
        <v>0</v>
      </c>
      <c r="CP175" s="315">
        <f t="shared" si="583"/>
        <v>0</v>
      </c>
      <c r="CQ175" s="315">
        <f t="shared" si="583"/>
        <v>0</v>
      </c>
      <c r="CR175" s="315">
        <f t="shared" si="583"/>
        <v>0</v>
      </c>
      <c r="CS175" s="315">
        <f t="shared" si="583"/>
        <v>0</v>
      </c>
      <c r="CT175" s="315">
        <f t="shared" si="583"/>
        <v>0</v>
      </c>
      <c r="CU175" s="315">
        <f t="shared" si="583"/>
        <v>0</v>
      </c>
      <c r="CV175" s="315">
        <f t="shared" si="583"/>
        <v>0</v>
      </c>
      <c r="CW175" s="315">
        <f t="shared" si="583"/>
        <v>0</v>
      </c>
      <c r="CX175" s="315">
        <f t="shared" si="583"/>
        <v>0</v>
      </c>
      <c r="CY175" s="315">
        <f t="shared" si="583"/>
        <v>0</v>
      </c>
      <c r="CZ175" s="315">
        <f t="shared" si="583"/>
        <v>0</v>
      </c>
    </row>
    <row r="176" spans="1:104" ht="15" hidden="1" customHeight="1" outlineLevel="1" x14ac:dyDescent="0.3">
      <c r="A176" s="304"/>
      <c r="B176" s="338"/>
      <c r="C176" s="305"/>
      <c r="D176" s="306"/>
      <c r="E176" s="307" t="str">
        <f>_xlfn.IFNA(INDEX(Table_Def[[Asset category]:[Unit]],MATCH(Insert_Assets!B176,Table_Def[Asset category],0),2),"")</f>
        <v/>
      </c>
      <c r="F176" s="339"/>
      <c r="G176" s="379" t="s">
        <v>211</v>
      </c>
      <c r="H176" s="380">
        <f t="shared" si="487"/>
        <v>0</v>
      </c>
      <c r="I176" s="243"/>
      <c r="J176" s="310"/>
      <c r="K176" s="311">
        <f t="shared" si="581"/>
        <v>0</v>
      </c>
      <c r="L176" s="312">
        <f t="shared" si="560"/>
        <v>1</v>
      </c>
      <c r="M176" s="313">
        <f t="shared" si="484"/>
        <v>0</v>
      </c>
      <c r="N176" s="323">
        <f>_xlfn.IFNA(IF(INDEX(Table_Def[],MATCH(B176,Table_Def[Asset category],0),3)=0,1,INDEX(Table_Def[],MATCH(B176,Table_Def[Asset category],0),3)),0)</f>
        <v>0</v>
      </c>
      <c r="P176" s="178"/>
      <c r="Q176" s="178"/>
      <c r="R176" s="178"/>
      <c r="S176" s="178"/>
      <c r="T176" s="302"/>
      <c r="U176" s="302"/>
      <c r="V176" s="302"/>
      <c r="W176" s="302"/>
      <c r="X176" s="302"/>
      <c r="Y176" s="302"/>
      <c r="Z176" s="302"/>
      <c r="AA176" s="302"/>
      <c r="AB176" s="302"/>
      <c r="AC176" s="302"/>
      <c r="AD176" s="302"/>
      <c r="AE176" s="302"/>
      <c r="AF176" s="302"/>
      <c r="AG176" s="302"/>
      <c r="AH176" s="302"/>
      <c r="AI176" s="302"/>
      <c r="AJ176" s="302"/>
      <c r="AK176" s="302"/>
      <c r="AL176" s="302"/>
      <c r="AM176" s="302"/>
      <c r="AN176" s="302"/>
      <c r="AO176" s="302"/>
      <c r="AP176" s="302"/>
      <c r="AQ176" s="302"/>
      <c r="AR176" s="302"/>
      <c r="AS176" s="302"/>
      <c r="AT176" s="302"/>
      <c r="AU176" s="302"/>
      <c r="AV176" s="302"/>
      <c r="AW176" s="302"/>
      <c r="AX176" s="302"/>
      <c r="AY176" s="302"/>
      <c r="AZ176" s="302"/>
      <c r="BA176" s="302"/>
      <c r="BB176" s="302"/>
      <c r="BC176" s="302"/>
      <c r="BD176" s="302"/>
      <c r="BE176" s="302"/>
      <c r="BF176" s="302"/>
      <c r="BG176" s="302"/>
      <c r="BH176" s="302"/>
      <c r="BI176" s="302"/>
      <c r="BJ176" s="302"/>
      <c r="BK176" s="302"/>
      <c r="BL176" s="302"/>
      <c r="BM176" s="302"/>
      <c r="BN176" s="302"/>
      <c r="BO176" s="302"/>
      <c r="BP176" s="302"/>
      <c r="BQ176" s="302"/>
      <c r="BR176" s="302"/>
      <c r="BS176" s="302"/>
      <c r="BT176" s="302"/>
      <c r="BU176" s="302"/>
      <c r="BV176" s="302"/>
      <c r="BW176" s="302"/>
      <c r="BX176" s="302"/>
      <c r="BY176" s="302"/>
      <c r="BZ176" s="302"/>
      <c r="CA176" s="302"/>
      <c r="CB176" s="189"/>
      <c r="CC176" s="303"/>
      <c r="CD176" s="303"/>
      <c r="CE176" s="53" t="s">
        <v>47</v>
      </c>
      <c r="CG176" s="315">
        <f>CG174*Insert_Finance!$C$17</f>
        <v>0</v>
      </c>
      <c r="CH176" s="315">
        <f>CH174*Insert_Finance!$C$17</f>
        <v>0</v>
      </c>
      <c r="CI176" s="315">
        <f>CI174*Insert_Finance!$C$17</f>
        <v>0</v>
      </c>
      <c r="CJ176" s="315">
        <f>CJ174*Insert_Finance!$C$17</f>
        <v>0</v>
      </c>
      <c r="CK176" s="315">
        <f>CK174*Insert_Finance!$C$17</f>
        <v>0</v>
      </c>
      <c r="CL176" s="315">
        <f>CL174*Insert_Finance!$C$17</f>
        <v>0</v>
      </c>
      <c r="CM176" s="315">
        <f>CM174*Insert_Finance!$C$17</f>
        <v>0</v>
      </c>
      <c r="CN176" s="315">
        <f>CN174*Insert_Finance!$C$17</f>
        <v>0</v>
      </c>
      <c r="CO176" s="315">
        <f>CO174*Insert_Finance!$C$17</f>
        <v>0</v>
      </c>
      <c r="CP176" s="315">
        <f>CP174*Insert_Finance!$C$17</f>
        <v>0</v>
      </c>
      <c r="CQ176" s="315">
        <f>CQ174*Insert_Finance!$C$17</f>
        <v>0</v>
      </c>
      <c r="CR176" s="315">
        <f>CR174*Insert_Finance!$C$17</f>
        <v>0</v>
      </c>
      <c r="CS176" s="315">
        <f>CS174*Insert_Finance!$C$17</f>
        <v>0</v>
      </c>
      <c r="CT176" s="315">
        <f>CT174*Insert_Finance!$C$17</f>
        <v>0</v>
      </c>
      <c r="CU176" s="315">
        <f>CU174*Insert_Finance!$C$17</f>
        <v>0</v>
      </c>
      <c r="CV176" s="315">
        <f>CV174*Insert_Finance!$C$17</f>
        <v>0</v>
      </c>
      <c r="CW176" s="315">
        <f>CW174*Insert_Finance!$C$17</f>
        <v>0</v>
      </c>
      <c r="CX176" s="315">
        <f>CX174*Insert_Finance!$C$17</f>
        <v>0</v>
      </c>
      <c r="CY176" s="315">
        <f>CY174*Insert_Finance!$C$17</f>
        <v>0</v>
      </c>
      <c r="CZ176" s="315">
        <f>CZ174*Insert_Finance!$C$17</f>
        <v>0</v>
      </c>
    </row>
    <row r="177" spans="1:104" ht="15" hidden="1" customHeight="1" outlineLevel="1" x14ac:dyDescent="0.3">
      <c r="A177" s="304"/>
      <c r="B177" s="338"/>
      <c r="C177" s="305"/>
      <c r="D177" s="306"/>
      <c r="E177" s="307" t="str">
        <f>_xlfn.IFNA(INDEX(Table_Def[[Asset category]:[Unit]],MATCH(Insert_Assets!B177,Table_Def[Asset category],0),2),"")</f>
        <v/>
      </c>
      <c r="F177" s="339"/>
      <c r="G177" s="379" t="s">
        <v>211</v>
      </c>
      <c r="H177" s="380">
        <f t="shared" si="487"/>
        <v>0</v>
      </c>
      <c r="I177" s="243"/>
      <c r="J177" s="310"/>
      <c r="K177" s="311">
        <f t="shared" si="581"/>
        <v>0</v>
      </c>
      <c r="L177" s="312">
        <f t="shared" si="560"/>
        <v>1</v>
      </c>
      <c r="M177" s="313">
        <f t="shared" si="484"/>
        <v>0</v>
      </c>
      <c r="N177" s="323">
        <f>_xlfn.IFNA(IF(INDEX(Table_Def[],MATCH(B177,Table_Def[Asset category],0),3)=0,1,INDEX(Table_Def[],MATCH(B177,Table_Def[Asset category],0),3)),0)</f>
        <v>0</v>
      </c>
      <c r="P177" s="178"/>
      <c r="Q177" s="178"/>
      <c r="R177" s="178"/>
      <c r="S177" s="178"/>
      <c r="T177" s="302"/>
      <c r="U177" s="302"/>
      <c r="V177" s="302"/>
      <c r="W177" s="302"/>
      <c r="X177" s="302"/>
      <c r="Y177" s="302"/>
      <c r="Z177" s="302"/>
      <c r="AA177" s="302"/>
      <c r="AB177" s="302"/>
      <c r="AC177" s="302"/>
      <c r="AD177" s="302"/>
      <c r="AE177" s="302"/>
      <c r="AF177" s="302"/>
      <c r="AG177" s="302"/>
      <c r="AH177" s="302"/>
      <c r="AI177" s="302"/>
      <c r="AJ177" s="302"/>
      <c r="AK177" s="302"/>
      <c r="AL177" s="302"/>
      <c r="AM177" s="302"/>
      <c r="AN177" s="302"/>
      <c r="AO177" s="302"/>
      <c r="AP177" s="302"/>
      <c r="AQ177" s="302"/>
      <c r="AR177" s="302"/>
      <c r="AS177" s="302"/>
      <c r="AT177" s="302"/>
      <c r="AU177" s="302"/>
      <c r="AV177" s="302"/>
      <c r="AW177" s="302"/>
      <c r="AX177" s="302"/>
      <c r="AY177" s="302"/>
      <c r="AZ177" s="302"/>
      <c r="BA177" s="302"/>
      <c r="BB177" s="302"/>
      <c r="BC177" s="302"/>
      <c r="BD177" s="302"/>
      <c r="BE177" s="302"/>
      <c r="BF177" s="302"/>
      <c r="BG177" s="302"/>
      <c r="BH177" s="302"/>
      <c r="BI177" s="302"/>
      <c r="BJ177" s="302"/>
      <c r="BK177" s="302"/>
      <c r="BL177" s="302"/>
      <c r="BM177" s="302"/>
      <c r="BN177" s="302"/>
      <c r="BO177" s="302"/>
      <c r="BP177" s="302"/>
      <c r="BQ177" s="302"/>
      <c r="BR177" s="302"/>
      <c r="BS177" s="302"/>
      <c r="BT177" s="302"/>
      <c r="BU177" s="302"/>
      <c r="BV177" s="302"/>
      <c r="BW177" s="302"/>
      <c r="BX177" s="302"/>
      <c r="BY177" s="302"/>
      <c r="BZ177" s="302"/>
      <c r="CA177" s="302"/>
      <c r="CB177" s="189"/>
      <c r="CC177" s="303"/>
      <c r="CD177" s="303"/>
      <c r="CE177" s="53" t="s">
        <v>48</v>
      </c>
      <c r="CF177" s="315"/>
      <c r="CG177" s="315">
        <f ca="1">IF(CG174=0,0,
IF(CG174&lt;1,0,
IF($N171-CG172&lt;&gt;$N171,-PMT(Insert_Finance!$C$17,$N171,OFFSET(CG174,,(CG172-$N171),1,1),0,0),
IF(CG172=0,0,CF177))))</f>
        <v>0</v>
      </c>
      <c r="CH177" s="315">
        <f ca="1">IF(CH174=0,0,
IF(CH174&lt;1,0,
IF($N171-CH172&lt;&gt;$N171,-PMT(Insert_Finance!$C$17,$N171,OFFSET(CH174,,(CH172-$N171),1,1),0,0),
IF(CH172=0,0,CG177))))</f>
        <v>0</v>
      </c>
      <c r="CI177" s="315">
        <f ca="1">IF(CI174=0,0,
IF(CI174&lt;1,0,
IF($N171-CI172&lt;&gt;$N171,-PMT(Insert_Finance!$C$17,$N171,OFFSET(CI174,,(CI172-$N171),1,1),0,0),
IF(CI172=0,0,CH177))))</f>
        <v>0</v>
      </c>
      <c r="CJ177" s="315">
        <f ca="1">IF(CJ174=0,0,
IF(CJ174&lt;1,0,
IF($N171-CJ172&lt;&gt;$N171,-PMT(Insert_Finance!$C$17,$N171,OFFSET(CJ174,,(CJ172-$N171),1,1),0,0),
IF(CJ172=0,0,CI177))))</f>
        <v>0</v>
      </c>
      <c r="CK177" s="315">
        <f ca="1">IF(CK174=0,0,
IF(CK174&lt;1,0,
IF($N171-CK172&lt;&gt;$N171,-PMT(Insert_Finance!$C$17,$N171,OFFSET(CK174,,(CK172-$N171),1,1),0,0),
IF(CK172=0,0,CJ177))))</f>
        <v>0</v>
      </c>
      <c r="CL177" s="315">
        <f ca="1">IF(CL174=0,0,
IF(CL174&lt;1,0,
IF($N171-CL172&lt;&gt;$N171,-PMT(Insert_Finance!$C$17,$N171,OFFSET(CL174,,(CL172-$N171),1,1),0,0),
IF(CL172=0,0,CK177))))</f>
        <v>0</v>
      </c>
      <c r="CM177" s="315">
        <f ca="1">IF(CM174=0,0,
IF(CM174&lt;1,0,
IF($N171-CM172&lt;&gt;$N171,-PMT(Insert_Finance!$C$17,$N171,OFFSET(CM174,,(CM172-$N171),1,1),0,0),
IF(CM172=0,0,CL177))))</f>
        <v>0</v>
      </c>
      <c r="CN177" s="315">
        <f ca="1">IF(CN174=0,0,
IF(CN174&lt;1,0,
IF($N171-CN172&lt;&gt;$N171,-PMT(Insert_Finance!$C$17,$N171,OFFSET(CN174,,(CN172-$N171),1,1),0,0),
IF(CN172=0,0,CM177))))</f>
        <v>0</v>
      </c>
      <c r="CO177" s="315">
        <f ca="1">IF(CO174=0,0,
IF(CO174&lt;1,0,
IF($N171-CO172&lt;&gt;$N171,-PMT(Insert_Finance!$C$17,$N171,OFFSET(CO174,,(CO172-$N171),1,1),0,0),
IF(CO172=0,0,CN177))))</f>
        <v>0</v>
      </c>
      <c r="CP177" s="315">
        <f ca="1">IF(CP174=0,0,
IF(CP174&lt;1,0,
IF($N171-CP172&lt;&gt;$N171,-PMT(Insert_Finance!$C$17,$N171,OFFSET(CP174,,(CP172-$N171),1,1),0,0),
IF(CP172=0,0,CO177))))</f>
        <v>0</v>
      </c>
      <c r="CQ177" s="315">
        <f ca="1">IF(CQ174=0,0,
IF(CQ174&lt;1,0,
IF($N171-CQ172&lt;&gt;$N171,-PMT(Insert_Finance!$C$17,$N171,OFFSET(CQ174,,(CQ172-$N171),1,1),0,0),
IF(CQ172=0,0,CP177))))</f>
        <v>0</v>
      </c>
      <c r="CR177" s="315">
        <f ca="1">IF(CR174=0,0,
IF(CR174&lt;1,0,
IF($N171-CR172&lt;&gt;$N171,-PMT(Insert_Finance!$C$17,$N171,OFFSET(CR174,,(CR172-$N171),1,1),0,0),
IF(CR172=0,0,CQ177))))</f>
        <v>0</v>
      </c>
      <c r="CS177" s="315">
        <f ca="1">IF(CS174=0,0,
IF(CS174&lt;1,0,
IF($N171-CS172&lt;&gt;$N171,-PMT(Insert_Finance!$C$17,$N171,OFFSET(CS174,,(CS172-$N171),1,1),0,0),
IF(CS172=0,0,CR177))))</f>
        <v>0</v>
      </c>
      <c r="CT177" s="315">
        <f ca="1">IF(CT174=0,0,
IF(CT174&lt;1,0,
IF($N171-CT172&lt;&gt;$N171,-PMT(Insert_Finance!$C$17,$N171,OFFSET(CT174,,(CT172-$N171),1,1),0,0),
IF(CT172=0,0,CS177))))</f>
        <v>0</v>
      </c>
      <c r="CU177" s="315">
        <f ca="1">IF(CU174=0,0,
IF(CU174&lt;1,0,
IF($N171-CU172&lt;&gt;$N171,-PMT(Insert_Finance!$C$17,$N171,OFFSET(CU174,,(CU172-$N171),1,1),0,0),
IF(CU172=0,0,CT177))))</f>
        <v>0</v>
      </c>
      <c r="CV177" s="315">
        <f ca="1">IF(CV174=0,0,
IF(CV174&lt;1,0,
IF($N171-CV172&lt;&gt;$N171,-PMT(Insert_Finance!$C$17,$N171,OFFSET(CV174,,(CV172-$N171),1,1),0,0),
IF(CV172=0,0,CU177))))</f>
        <v>0</v>
      </c>
      <c r="CW177" s="315">
        <f ca="1">IF(CW174=0,0,
IF(CW174&lt;1,0,
IF($N171-CW172&lt;&gt;$N171,-PMT(Insert_Finance!$C$17,$N171,OFFSET(CW174,,(CW172-$N171),1,1),0,0),
IF(CW172=0,0,CV177))))</f>
        <v>0</v>
      </c>
      <c r="CX177" s="315">
        <f ca="1">IF(CX174=0,0,
IF(CX174&lt;1,0,
IF($N171-CX172&lt;&gt;$N171,-PMT(Insert_Finance!$C$17,$N171,OFFSET(CX174,,(CX172-$N171),1,1),0,0),
IF(CX172=0,0,CW177))))</f>
        <v>0</v>
      </c>
      <c r="CY177" s="315">
        <f ca="1">IF(CY174=0,0,
IF(CY174&lt;1,0,
IF($N171-CY172&lt;&gt;$N171,-PMT(Insert_Finance!$C$17,$N171,OFFSET(CY174,,(CY172-$N171),1,1),0,0),
IF(CY172=0,0,CX177))))</f>
        <v>0</v>
      </c>
      <c r="CZ177" s="315">
        <f ca="1">IF(CZ174=0,0,
IF(CZ174&lt;1,0,
IF($N171-CZ172&lt;&gt;$N171,-PMT(Insert_Finance!$C$17,$N171,OFFSET(CZ174,,(CZ172-$N171),1,1),0,0),
IF(CZ172=0,0,CY177))))</f>
        <v>0</v>
      </c>
    </row>
    <row r="178" spans="1:104" ht="30" customHeight="1" collapsed="1" x14ac:dyDescent="0.3">
      <c r="A178" s="304"/>
      <c r="B178" s="674"/>
      <c r="C178" s="657"/>
      <c r="D178" s="658"/>
      <c r="E178" s="307" t="str">
        <f>_xlfn.IFNA(INDEX(Table_Def[[Asset category]:[Unit]],MATCH(Insert_Assets!B178,Table_Def[Asset category],0),2),"")</f>
        <v/>
      </c>
      <c r="F178" s="682"/>
      <c r="G178" s="379" t="s">
        <v>211</v>
      </c>
      <c r="H178" s="380">
        <f t="shared" si="487"/>
        <v>0</v>
      </c>
      <c r="I178" s="669"/>
      <c r="J178" s="670"/>
      <c r="K178" s="311">
        <f t="shared" si="581"/>
        <v>0</v>
      </c>
      <c r="L178" s="312">
        <f t="shared" si="560"/>
        <v>1</v>
      </c>
      <c r="M178" s="313">
        <f t="shared" si="484"/>
        <v>0</v>
      </c>
      <c r="N178" s="316">
        <f>_xlfn.IFNA(IF(INDEX(Table_Def[],MATCH(B178,Table_Def[Asset category],0),3)=0,20,INDEX(Table_Def[],MATCH(B178,Table_Def[Asset category],0),3)),0)</f>
        <v>0</v>
      </c>
      <c r="P178" s="178"/>
      <c r="Q178" s="178"/>
      <c r="R178" s="178"/>
      <c r="S178" s="178"/>
      <c r="T178" s="302">
        <f t="shared" si="492"/>
        <v>0</v>
      </c>
      <c r="U178" s="302">
        <f>SUMIF($CG$6:$CZ$6,T$17,$CG181:$CZ181)</f>
        <v>0</v>
      </c>
      <c r="V178" s="302">
        <f>SUMIF($CG$6:$CZ$6,T$17,$CG183:$CZ183)</f>
        <v>0</v>
      </c>
      <c r="W178" s="302">
        <f t="shared" si="493"/>
        <v>0</v>
      </c>
      <c r="X178" s="302">
        <f>SUMIF($CG$6:$CZ$6,W$17,$CG181:$CZ181)</f>
        <v>0</v>
      </c>
      <c r="Y178" s="302">
        <f>SUMIF($CG$6:$CZ$6,W$17,$CG183:$CZ183)</f>
        <v>0</v>
      </c>
      <c r="Z178" s="302">
        <f t="shared" si="494"/>
        <v>0</v>
      </c>
      <c r="AA178" s="302">
        <f>SUMIF($CG$6:$CZ$6,Z$17,$CG181:$CZ181)</f>
        <v>0</v>
      </c>
      <c r="AB178" s="302">
        <f>SUMIF($CG$6:$CZ$6,Z$17,$CG183:$CZ183)</f>
        <v>0</v>
      </c>
      <c r="AC178" s="302">
        <f t="shared" si="495"/>
        <v>0</v>
      </c>
      <c r="AD178" s="302">
        <f>SUMIF($CG$6:$CZ$6,AC$17,$CG181:$CZ181)</f>
        <v>0</v>
      </c>
      <c r="AE178" s="302">
        <f>SUMIF($CG$6:$CZ$6,AC$17,$CG183:$CZ183)</f>
        <v>0</v>
      </c>
      <c r="AF178" s="302">
        <f t="shared" si="496"/>
        <v>0</v>
      </c>
      <c r="AG178" s="302">
        <f>SUMIF($CG$6:$CZ$6,AF$17,$CG181:$CZ181)</f>
        <v>0</v>
      </c>
      <c r="AH178" s="302">
        <f>SUMIF($CG$6:$CZ$6,AF$17,$CG183:$CZ183)</f>
        <v>0</v>
      </c>
      <c r="AI178" s="302">
        <f t="shared" si="497"/>
        <v>0</v>
      </c>
      <c r="AJ178" s="302">
        <f>SUMIF($CG$6:$CZ$6,AI$17,$CG181:$CZ181)</f>
        <v>0</v>
      </c>
      <c r="AK178" s="302">
        <f>SUMIF($CG$6:$CZ$6,AI$17,$CG183:$CZ183)</f>
        <v>0</v>
      </c>
      <c r="AL178" s="302">
        <f t="shared" si="498"/>
        <v>0</v>
      </c>
      <c r="AM178" s="302">
        <f>SUMIF($CG$6:$CZ$6,AL$17,$CG181:$CZ181)</f>
        <v>0</v>
      </c>
      <c r="AN178" s="302">
        <f>SUMIF($CG$6:$CZ$6,AL$17,$CG183:$CZ183)</f>
        <v>0</v>
      </c>
      <c r="AO178" s="302">
        <f t="shared" si="499"/>
        <v>0</v>
      </c>
      <c r="AP178" s="302">
        <f>SUMIF($CG$6:$CZ$6,AO$17,$CG181:$CZ181)</f>
        <v>0</v>
      </c>
      <c r="AQ178" s="302">
        <f>SUMIF($CG$6:$CZ$6,AO$17,$CG183:$CZ183)</f>
        <v>0</v>
      </c>
      <c r="AR178" s="302">
        <f t="shared" si="500"/>
        <v>0</v>
      </c>
      <c r="AS178" s="302">
        <f>SUMIF($CG$6:$CZ$6,AR$17,$CG181:$CZ181)</f>
        <v>0</v>
      </c>
      <c r="AT178" s="302">
        <f>SUMIF($CG$6:$CZ$6,AR$17,$CG183:$CZ183)</f>
        <v>0</v>
      </c>
      <c r="AU178" s="302">
        <f t="shared" si="501"/>
        <v>0</v>
      </c>
      <c r="AV178" s="302">
        <f>SUMIF($CG$6:$CZ$6,AU$17,$CG181:$CZ181)</f>
        <v>0</v>
      </c>
      <c r="AW178" s="302">
        <f>SUMIF($CG$6:$CZ$6,AU$17,$CG183:$CZ183)</f>
        <v>0</v>
      </c>
      <c r="AX178" s="302">
        <f t="shared" si="502"/>
        <v>0</v>
      </c>
      <c r="AY178" s="302">
        <f>SUMIF($CG$6:$CZ$6,AX$17,$CG181:$CZ181)</f>
        <v>0</v>
      </c>
      <c r="AZ178" s="302">
        <f>SUMIF($CG$6:$CZ$6,AX$17,$CG183:$CZ183)</f>
        <v>0</v>
      </c>
      <c r="BA178" s="302">
        <f t="shared" si="503"/>
        <v>0</v>
      </c>
      <c r="BB178" s="302">
        <f>SUMIF($CG$6:$CZ$6,BA$17,$CG181:$CZ181)</f>
        <v>0</v>
      </c>
      <c r="BC178" s="302">
        <f>SUMIF($CG$6:$CZ$6,BA$17,$CG183:$CZ183)</f>
        <v>0</v>
      </c>
      <c r="BD178" s="302">
        <f t="shared" si="504"/>
        <v>0</v>
      </c>
      <c r="BE178" s="302">
        <f>SUMIF($CG$6:$CZ$6,BD$17,$CG181:$CZ181)</f>
        <v>0</v>
      </c>
      <c r="BF178" s="302">
        <f>SUMIF($CG$6:$CZ$6,BD$17,$CG183:$CZ183)</f>
        <v>0</v>
      </c>
      <c r="BG178" s="302">
        <f t="shared" si="505"/>
        <v>0</v>
      </c>
      <c r="BH178" s="302">
        <f>SUMIF($CG$6:$CZ$6,BG$17,$CG181:$CZ181)</f>
        <v>0</v>
      </c>
      <c r="BI178" s="302">
        <f>SUMIF($CG$6:$CZ$6,BG$17,$CG183:$CZ183)</f>
        <v>0</v>
      </c>
      <c r="BJ178" s="302">
        <f t="shared" si="506"/>
        <v>0</v>
      </c>
      <c r="BK178" s="302">
        <f>SUMIF($CG$6:$CZ$6,BJ$17,$CG181:$CZ181)</f>
        <v>0</v>
      </c>
      <c r="BL178" s="302">
        <f>SUMIF($CG$6:$CZ$6,BJ$17,$CG183:$CZ183)</f>
        <v>0</v>
      </c>
      <c r="BM178" s="302">
        <f t="shared" si="507"/>
        <v>0</v>
      </c>
      <c r="BN178" s="302">
        <f>SUMIF($CG$6:$CZ$6,BM$17,$CG181:$CZ181)</f>
        <v>0</v>
      </c>
      <c r="BO178" s="302">
        <f>SUMIF($CG$6:$CZ$6,BM$17,$CG183:$CZ183)</f>
        <v>0</v>
      </c>
      <c r="BP178" s="302">
        <f t="shared" si="508"/>
        <v>0</v>
      </c>
      <c r="BQ178" s="302">
        <f>SUMIF($CG$6:$CZ$6,BP$17,$CG181:$CZ181)</f>
        <v>0</v>
      </c>
      <c r="BR178" s="302">
        <f>SUMIF($CG$6:$CZ$6,BP$17,$CG183:$CZ183)</f>
        <v>0</v>
      </c>
      <c r="BS178" s="302">
        <f t="shared" si="509"/>
        <v>0</v>
      </c>
      <c r="BT178" s="302">
        <f>SUMIF($CG$6:$CZ$6,BS$17,$CG181:$CZ181)</f>
        <v>0</v>
      </c>
      <c r="BU178" s="302">
        <f>SUMIF($CG$6:$CZ$6,BS$17,$CG183:$CZ183)</f>
        <v>0</v>
      </c>
      <c r="BV178" s="302">
        <f t="shared" si="510"/>
        <v>0</v>
      </c>
      <c r="BW178" s="302">
        <f>SUMIF($CG$6:$CZ$6,BV$17,$CG181:$CZ181)</f>
        <v>0</v>
      </c>
      <c r="BX178" s="302">
        <f>SUMIF($CG$6:$CZ$6,BV$17,$CG183:$CZ183)</f>
        <v>0</v>
      </c>
      <c r="BY178" s="302">
        <f t="shared" si="511"/>
        <v>0</v>
      </c>
      <c r="BZ178" s="302">
        <f>SUMIF($CG$6:$CZ$6,BY$17,$CG181:$CZ181)</f>
        <v>0</v>
      </c>
      <c r="CA178" s="302">
        <f>SUMIF($CG$6:$CZ$6,BY$17,$CG183:$CZ183)</f>
        <v>0</v>
      </c>
      <c r="CB178" s="189"/>
      <c r="CC178" s="303"/>
      <c r="CD178" s="303"/>
      <c r="CF178" s="293"/>
      <c r="CG178" s="315"/>
    </row>
    <row r="179" spans="1:104" ht="15" hidden="1" customHeight="1" outlineLevel="1" x14ac:dyDescent="0.3">
      <c r="A179" s="304"/>
      <c r="B179" s="338"/>
      <c r="C179" s="305"/>
      <c r="D179" s="306"/>
      <c r="E179" s="307" t="str">
        <f>_xlfn.IFNA(INDEX(Table_Def[[Asset category]:[Unit]],MATCH(Insert_Assets!B179,Table_Def[Asset category],0),2),"")</f>
        <v/>
      </c>
      <c r="F179" s="339"/>
      <c r="G179" s="379" t="s">
        <v>211</v>
      </c>
      <c r="H179" s="380">
        <f t="shared" si="487"/>
        <v>0</v>
      </c>
      <c r="I179" s="243"/>
      <c r="J179" s="310"/>
      <c r="K179" s="311">
        <f t="shared" si="581"/>
        <v>0</v>
      </c>
      <c r="L179" s="312">
        <f t="shared" si="560"/>
        <v>1</v>
      </c>
      <c r="M179" s="313">
        <f t="shared" si="484"/>
        <v>0</v>
      </c>
      <c r="N179" s="316">
        <f>_xlfn.IFNA(IF(INDEX(Table_Def[],MATCH(B179,Table_Def[Asset category],0),3)=0,20,INDEX(Table_Def[],MATCH(B179,Table_Def[Asset category],0),3)),0)</f>
        <v>0</v>
      </c>
      <c r="P179" s="178"/>
      <c r="Q179" s="178"/>
      <c r="R179" s="178"/>
      <c r="S179" s="178"/>
      <c r="T179" s="302"/>
      <c r="U179" s="302"/>
      <c r="V179" s="302"/>
      <c r="W179" s="302"/>
      <c r="X179" s="302"/>
      <c r="Y179" s="302"/>
      <c r="Z179" s="302"/>
      <c r="AA179" s="302"/>
      <c r="AB179" s="302"/>
      <c r="AC179" s="302"/>
      <c r="AD179" s="302"/>
      <c r="AE179" s="302"/>
      <c r="AF179" s="302"/>
      <c r="AG179" s="302"/>
      <c r="AH179" s="302"/>
      <c r="AI179" s="302"/>
      <c r="AJ179" s="302"/>
      <c r="AK179" s="302"/>
      <c r="AL179" s="302"/>
      <c r="AM179" s="302"/>
      <c r="AN179" s="302"/>
      <c r="AO179" s="302"/>
      <c r="AP179" s="302"/>
      <c r="AQ179" s="302"/>
      <c r="AR179" s="302"/>
      <c r="AS179" s="302"/>
      <c r="AT179" s="302"/>
      <c r="AU179" s="302"/>
      <c r="AV179" s="302"/>
      <c r="AW179" s="302"/>
      <c r="AX179" s="302"/>
      <c r="AY179" s="302"/>
      <c r="AZ179" s="302"/>
      <c r="BA179" s="302"/>
      <c r="BB179" s="302"/>
      <c r="BC179" s="302"/>
      <c r="BD179" s="302"/>
      <c r="BE179" s="302"/>
      <c r="BF179" s="302"/>
      <c r="BG179" s="302"/>
      <c r="BH179" s="302"/>
      <c r="BI179" s="302"/>
      <c r="BJ179" s="302"/>
      <c r="BK179" s="302"/>
      <c r="BL179" s="302"/>
      <c r="BM179" s="302"/>
      <c r="BN179" s="302"/>
      <c r="BO179" s="302"/>
      <c r="BP179" s="302"/>
      <c r="BQ179" s="302"/>
      <c r="BR179" s="302"/>
      <c r="BS179" s="302"/>
      <c r="BT179" s="302"/>
      <c r="BU179" s="302"/>
      <c r="BV179" s="302"/>
      <c r="BW179" s="302"/>
      <c r="BX179" s="302"/>
      <c r="BY179" s="302"/>
      <c r="BZ179" s="302"/>
      <c r="CA179" s="302"/>
      <c r="CB179" s="189"/>
      <c r="CC179" s="303"/>
      <c r="CD179" s="303"/>
      <c r="CE179" s="53" t="s">
        <v>49</v>
      </c>
      <c r="CF179" s="293"/>
      <c r="CG179" s="314">
        <f>IF($I178=CG$6,$N178,
IF(CF178&gt;0,CF178-1,0))</f>
        <v>0</v>
      </c>
      <c r="CH179" s="314">
        <f>IF($I178=CH$6,$N178,
IF(CG179&gt;0,CG179-1,0))</f>
        <v>0</v>
      </c>
      <c r="CI179" s="314">
        <f t="shared" ref="CI179" si="584">IF($I178=CI$6,$N178,
IF(CH179&gt;0,CH179-1,0))</f>
        <v>0</v>
      </c>
      <c r="CJ179" s="314">
        <f t="shared" ref="CJ179" si="585">IF($I178=CJ$6,$N178,
IF(CI179&gt;0,CI179-1,0))</f>
        <v>0</v>
      </c>
      <c r="CK179" s="314">
        <f t="shared" ref="CK179" si="586">IF($I178=CK$6,$N178,
IF(CJ179&gt;0,CJ179-1,0))</f>
        <v>0</v>
      </c>
      <c r="CL179" s="314">
        <f t="shared" ref="CL179" si="587">IF($I178=CL$6,$N178,
IF(CK179&gt;0,CK179-1,0))</f>
        <v>0</v>
      </c>
      <c r="CM179" s="314">
        <f t="shared" ref="CM179" si="588">IF($I178=CM$6,$N178,
IF(CL179&gt;0,CL179-1,0))</f>
        <v>0</v>
      </c>
      <c r="CN179" s="314">
        <f t="shared" ref="CN179" si="589">IF($I178=CN$6,$N178,
IF(CM179&gt;0,CM179-1,0))</f>
        <v>0</v>
      </c>
      <c r="CO179" s="314">
        <f t="shared" ref="CO179" si="590">IF($I178=CO$6,$N178,
IF(CN179&gt;0,CN179-1,0))</f>
        <v>0</v>
      </c>
      <c r="CP179" s="314">
        <f t="shared" ref="CP179" si="591">IF($I178=CP$6,$N178,
IF(CO179&gt;0,CO179-1,0))</f>
        <v>0</v>
      </c>
      <c r="CQ179" s="314">
        <f t="shared" ref="CQ179" si="592">IF($I178=CQ$6,$N178,
IF(CP179&gt;0,CP179-1,0))</f>
        <v>0</v>
      </c>
      <c r="CR179" s="314">
        <f t="shared" ref="CR179" si="593">IF($I178=CR$6,$N178,
IF(CQ179&gt;0,CQ179-1,0))</f>
        <v>0</v>
      </c>
      <c r="CS179" s="314">
        <f t="shared" ref="CS179" si="594">IF($I178=CS$6,$N178,
IF(CR179&gt;0,CR179-1,0))</f>
        <v>0</v>
      </c>
      <c r="CT179" s="314">
        <f t="shared" ref="CT179" si="595">IF($I178=CT$6,$N178,
IF(CS179&gt;0,CS179-1,0))</f>
        <v>0</v>
      </c>
      <c r="CU179" s="314">
        <f t="shared" ref="CU179" si="596">IF($I178=CU$6,$N178,
IF(CT179&gt;0,CT179-1,0))</f>
        <v>0</v>
      </c>
      <c r="CV179" s="314">
        <f t="shared" ref="CV179" si="597">IF($I178=CV$6,$N178,
IF(CU179&gt;0,CU179-1,0))</f>
        <v>0</v>
      </c>
      <c r="CW179" s="314">
        <f t="shared" ref="CW179" si="598">IF($I178=CW$6,$N178,
IF(CV179&gt;0,CV179-1,0))</f>
        <v>0</v>
      </c>
      <c r="CX179" s="314">
        <f t="shared" ref="CX179" si="599">IF($I178=CX$6,$N178,
IF(CW179&gt;0,CW179-1,0))</f>
        <v>0</v>
      </c>
      <c r="CY179" s="314">
        <f t="shared" ref="CY179" si="600">IF($I178=CY$6,$N178,
IF(CX179&gt;0,CX179-1,0))</f>
        <v>0</v>
      </c>
      <c r="CZ179" s="314">
        <f t="shared" ref="CZ179" si="601">IF($I178=CZ$6,$N178,
IF(CY179&gt;0,CY179-1,0))</f>
        <v>0</v>
      </c>
    </row>
    <row r="180" spans="1:104" ht="15" hidden="1" customHeight="1" outlineLevel="1" x14ac:dyDescent="0.3">
      <c r="A180" s="304"/>
      <c r="B180" s="338"/>
      <c r="C180" s="305"/>
      <c r="D180" s="306"/>
      <c r="E180" s="307" t="str">
        <f>_xlfn.IFNA(INDEX(Table_Def[[Asset category]:[Unit]],MATCH(Insert_Assets!B180,Table_Def[Asset category],0),2),"")</f>
        <v/>
      </c>
      <c r="F180" s="339"/>
      <c r="G180" s="379" t="s">
        <v>211</v>
      </c>
      <c r="H180" s="380">
        <f t="shared" si="487"/>
        <v>0</v>
      </c>
      <c r="I180" s="243"/>
      <c r="J180" s="310"/>
      <c r="K180" s="311"/>
      <c r="L180" s="312">
        <f t="shared" si="560"/>
        <v>1</v>
      </c>
      <c r="M180" s="313">
        <f t="shared" si="484"/>
        <v>0</v>
      </c>
      <c r="N180" s="316">
        <f>_xlfn.IFNA(IF(INDEX(Table_Def[],MATCH(B180,Table_Def[Asset category],0),3)=0,20,INDEX(Table_Def[],MATCH(B180,Table_Def[Asset category],0),3)),0)</f>
        <v>0</v>
      </c>
      <c r="P180" s="178"/>
      <c r="Q180" s="178"/>
      <c r="R180" s="178"/>
      <c r="S180" s="178"/>
      <c r="T180" s="302"/>
      <c r="U180" s="302"/>
      <c r="V180" s="302"/>
      <c r="W180" s="302"/>
      <c r="X180" s="302"/>
      <c r="Y180" s="302"/>
      <c r="Z180" s="302"/>
      <c r="AA180" s="302"/>
      <c r="AB180" s="302"/>
      <c r="AC180" s="302"/>
      <c r="AD180" s="302"/>
      <c r="AE180" s="302"/>
      <c r="AF180" s="302"/>
      <c r="AG180" s="302"/>
      <c r="AH180" s="302"/>
      <c r="AI180" s="302"/>
      <c r="AJ180" s="302"/>
      <c r="AK180" s="302"/>
      <c r="AL180" s="302"/>
      <c r="AM180" s="302"/>
      <c r="AN180" s="302"/>
      <c r="AO180" s="302"/>
      <c r="AP180" s="302"/>
      <c r="AQ180" s="302"/>
      <c r="AR180" s="302"/>
      <c r="AS180" s="302"/>
      <c r="AT180" s="302"/>
      <c r="AU180" s="302"/>
      <c r="AV180" s="302"/>
      <c r="AW180" s="302"/>
      <c r="AX180" s="302"/>
      <c r="AY180" s="302"/>
      <c r="AZ180" s="302"/>
      <c r="BA180" s="302"/>
      <c r="BB180" s="302"/>
      <c r="BC180" s="302"/>
      <c r="BD180" s="302"/>
      <c r="BE180" s="302"/>
      <c r="BF180" s="302"/>
      <c r="BG180" s="302"/>
      <c r="BH180" s="302"/>
      <c r="BI180" s="302"/>
      <c r="BJ180" s="302"/>
      <c r="BK180" s="302"/>
      <c r="BL180" s="302"/>
      <c r="BM180" s="302"/>
      <c r="BN180" s="302"/>
      <c r="BO180" s="302"/>
      <c r="BP180" s="302"/>
      <c r="BQ180" s="302"/>
      <c r="BR180" s="302"/>
      <c r="BS180" s="302"/>
      <c r="BT180" s="302"/>
      <c r="BU180" s="302"/>
      <c r="BV180" s="302"/>
      <c r="BW180" s="302"/>
      <c r="BX180" s="302"/>
      <c r="BY180" s="302"/>
      <c r="BZ180" s="302"/>
      <c r="CA180" s="302"/>
      <c r="CB180" s="189"/>
      <c r="CC180" s="303"/>
      <c r="CD180" s="303"/>
      <c r="CE180" s="53" t="s">
        <v>116</v>
      </c>
      <c r="CF180" s="293"/>
      <c r="CG180" s="314">
        <f t="shared" ref="CG180" ca="1" si="602">IF(AND(CG179=$N178,CG179&gt;0),1,IF(CG179=0,0,OFFSET(CG179,,(CG179-$N178),1,1)-CG179+1))</f>
        <v>0</v>
      </c>
      <c r="CH180" s="314">
        <f ca="1">IF(AND(CH179=$N178,CH179&gt;0),1,IF(CH179=0,0,OFFSET(CH179,,(CH179-$N178),1,1)-CH179+1))</f>
        <v>0</v>
      </c>
      <c r="CI180" s="314">
        <f t="shared" ref="CI180:CZ180" ca="1" si="603">IF(AND(CI179=$N178,CI179&gt;0),1,IF(CI179=0,0,OFFSET(CI179,,(CI179-$N178),1,1)-CI179+1))</f>
        <v>0</v>
      </c>
      <c r="CJ180" s="314">
        <f t="shared" ca="1" si="603"/>
        <v>0</v>
      </c>
      <c r="CK180" s="314">
        <f t="shared" ca="1" si="603"/>
        <v>0</v>
      </c>
      <c r="CL180" s="314">
        <f t="shared" ca="1" si="603"/>
        <v>0</v>
      </c>
      <c r="CM180" s="314">
        <f t="shared" ca="1" si="603"/>
        <v>0</v>
      </c>
      <c r="CN180" s="314">
        <f t="shared" ca="1" si="603"/>
        <v>0</v>
      </c>
      <c r="CO180" s="314">
        <f t="shared" ca="1" si="603"/>
        <v>0</v>
      </c>
      <c r="CP180" s="314">
        <f t="shared" ca="1" si="603"/>
        <v>0</v>
      </c>
      <c r="CQ180" s="314">
        <f t="shared" ca="1" si="603"/>
        <v>0</v>
      </c>
      <c r="CR180" s="314">
        <f t="shared" ca="1" si="603"/>
        <v>0</v>
      </c>
      <c r="CS180" s="314">
        <f t="shared" ca="1" si="603"/>
        <v>0</v>
      </c>
      <c r="CT180" s="314">
        <f t="shared" ca="1" si="603"/>
        <v>0</v>
      </c>
      <c r="CU180" s="314">
        <f t="shared" ca="1" si="603"/>
        <v>0</v>
      </c>
      <c r="CV180" s="314">
        <f t="shared" ca="1" si="603"/>
        <v>0</v>
      </c>
      <c r="CW180" s="314">
        <f t="shared" ca="1" si="603"/>
        <v>0</v>
      </c>
      <c r="CX180" s="314">
        <f t="shared" ca="1" si="603"/>
        <v>0</v>
      </c>
      <c r="CY180" s="314">
        <f t="shared" ca="1" si="603"/>
        <v>0</v>
      </c>
      <c r="CZ180" s="314">
        <f t="shared" ca="1" si="603"/>
        <v>0</v>
      </c>
    </row>
    <row r="181" spans="1:104" ht="15" hidden="1" customHeight="1" outlineLevel="1" x14ac:dyDescent="0.3">
      <c r="A181" s="304"/>
      <c r="B181" s="338"/>
      <c r="C181" s="305"/>
      <c r="D181" s="306"/>
      <c r="E181" s="307" t="str">
        <f>_xlfn.IFNA(INDEX(Table_Def[[Asset category]:[Unit]],MATCH(Insert_Assets!B181,Table_Def[Asset category],0),2),"")</f>
        <v/>
      </c>
      <c r="F181" s="339"/>
      <c r="G181" s="379" t="s">
        <v>211</v>
      </c>
      <c r="H181" s="380">
        <f t="shared" si="487"/>
        <v>0</v>
      </c>
      <c r="I181" s="243"/>
      <c r="J181" s="310"/>
      <c r="K181" s="311">
        <f t="shared" ref="K181:K186" si="604">SUMIF($J$22:$J$384,J181,$H$22:$H$384)</f>
        <v>0</v>
      </c>
      <c r="L181" s="312">
        <f t="shared" si="560"/>
        <v>1</v>
      </c>
      <c r="M181" s="313">
        <f t="shared" si="484"/>
        <v>0</v>
      </c>
      <c r="N181" s="316">
        <f>_xlfn.IFNA(IF(INDEX(Table_Def[],MATCH(B181,Table_Def[Asset category],0),3)=0,20,INDEX(Table_Def[],MATCH(B181,Table_Def[Asset category],0),3)),0)</f>
        <v>0</v>
      </c>
      <c r="P181" s="178"/>
      <c r="Q181" s="178"/>
      <c r="R181" s="178"/>
      <c r="S181" s="178"/>
      <c r="T181" s="302"/>
      <c r="U181" s="302"/>
      <c r="V181" s="302"/>
      <c r="W181" s="302"/>
      <c r="X181" s="302"/>
      <c r="Y181" s="302"/>
      <c r="Z181" s="302"/>
      <c r="AA181" s="302"/>
      <c r="AB181" s="302"/>
      <c r="AC181" s="302"/>
      <c r="AD181" s="302"/>
      <c r="AE181" s="302"/>
      <c r="AF181" s="302"/>
      <c r="AG181" s="302"/>
      <c r="AH181" s="302"/>
      <c r="AI181" s="302"/>
      <c r="AJ181" s="302"/>
      <c r="AK181" s="302"/>
      <c r="AL181" s="302"/>
      <c r="AM181" s="302"/>
      <c r="AN181" s="302"/>
      <c r="AO181" s="302"/>
      <c r="AP181" s="302"/>
      <c r="AQ181" s="302"/>
      <c r="AR181" s="302"/>
      <c r="AS181" s="302"/>
      <c r="AT181" s="302"/>
      <c r="AU181" s="302"/>
      <c r="AV181" s="302"/>
      <c r="AW181" s="302"/>
      <c r="AX181" s="302"/>
      <c r="AY181" s="302"/>
      <c r="AZ181" s="302"/>
      <c r="BA181" s="302"/>
      <c r="BB181" s="302"/>
      <c r="BC181" s="302"/>
      <c r="BD181" s="302"/>
      <c r="BE181" s="302"/>
      <c r="BF181" s="302"/>
      <c r="BG181" s="302"/>
      <c r="BH181" s="302"/>
      <c r="BI181" s="302"/>
      <c r="BJ181" s="302"/>
      <c r="BK181" s="302"/>
      <c r="BL181" s="302"/>
      <c r="BM181" s="302"/>
      <c r="BN181" s="302"/>
      <c r="BO181" s="302"/>
      <c r="BP181" s="302"/>
      <c r="BQ181" s="302"/>
      <c r="BR181" s="302"/>
      <c r="BS181" s="302"/>
      <c r="BT181" s="302"/>
      <c r="BU181" s="302"/>
      <c r="BV181" s="302"/>
      <c r="BW181" s="302"/>
      <c r="BX181" s="302"/>
      <c r="BY181" s="302"/>
      <c r="BZ181" s="302"/>
      <c r="CA181" s="302"/>
      <c r="CB181" s="189"/>
      <c r="CC181" s="303"/>
      <c r="CD181" s="303"/>
      <c r="CE181" s="53" t="s">
        <v>3</v>
      </c>
      <c r="CG181" s="315">
        <f>IF($I178=CG$6,$H178*$L178,
IF(CF181&gt;0,+CF181-CF182,0))</f>
        <v>0</v>
      </c>
      <c r="CH181" s="315">
        <f t="shared" ref="CH181:CZ181" si="605">IF($I178=CH$6,$H178*$L178,
IF(CG181&gt;0,+CG181-CG182,0))</f>
        <v>0</v>
      </c>
      <c r="CI181" s="315">
        <f t="shared" si="605"/>
        <v>0</v>
      </c>
      <c r="CJ181" s="315">
        <f t="shared" si="605"/>
        <v>0</v>
      </c>
      <c r="CK181" s="315">
        <f t="shared" si="605"/>
        <v>0</v>
      </c>
      <c r="CL181" s="315">
        <f t="shared" si="605"/>
        <v>0</v>
      </c>
      <c r="CM181" s="315">
        <f t="shared" si="605"/>
        <v>0</v>
      </c>
      <c r="CN181" s="315">
        <f t="shared" si="605"/>
        <v>0</v>
      </c>
      <c r="CO181" s="315">
        <f t="shared" si="605"/>
        <v>0</v>
      </c>
      <c r="CP181" s="315">
        <f t="shared" si="605"/>
        <v>0</v>
      </c>
      <c r="CQ181" s="315">
        <f t="shared" si="605"/>
        <v>0</v>
      </c>
      <c r="CR181" s="315">
        <f t="shared" si="605"/>
        <v>0</v>
      </c>
      <c r="CS181" s="315">
        <f t="shared" si="605"/>
        <v>0</v>
      </c>
      <c r="CT181" s="315">
        <f t="shared" si="605"/>
        <v>0</v>
      </c>
      <c r="CU181" s="315">
        <f t="shared" si="605"/>
        <v>0</v>
      </c>
      <c r="CV181" s="315">
        <f t="shared" si="605"/>
        <v>0</v>
      </c>
      <c r="CW181" s="315">
        <f t="shared" si="605"/>
        <v>0</v>
      </c>
      <c r="CX181" s="315">
        <f t="shared" si="605"/>
        <v>0</v>
      </c>
      <c r="CY181" s="315">
        <f t="shared" si="605"/>
        <v>0</v>
      </c>
      <c r="CZ181" s="315">
        <f t="shared" si="605"/>
        <v>0</v>
      </c>
    </row>
    <row r="182" spans="1:104" ht="15" hidden="1" customHeight="1" outlineLevel="1" x14ac:dyDescent="0.3">
      <c r="A182" s="304"/>
      <c r="B182" s="338"/>
      <c r="C182" s="305"/>
      <c r="D182" s="306"/>
      <c r="E182" s="307" t="str">
        <f>_xlfn.IFNA(INDEX(Table_Def[[Asset category]:[Unit]],MATCH(Insert_Assets!B182,Table_Def[Asset category],0),2),"")</f>
        <v/>
      </c>
      <c r="F182" s="339"/>
      <c r="G182" s="379" t="s">
        <v>211</v>
      </c>
      <c r="H182" s="380">
        <f t="shared" si="487"/>
        <v>0</v>
      </c>
      <c r="I182" s="243"/>
      <c r="J182" s="310"/>
      <c r="K182" s="311">
        <f t="shared" si="604"/>
        <v>0</v>
      </c>
      <c r="L182" s="312">
        <f t="shared" si="560"/>
        <v>1</v>
      </c>
      <c r="M182" s="313">
        <f t="shared" si="484"/>
        <v>0</v>
      </c>
      <c r="N182" s="316">
        <f>_xlfn.IFNA(IF(INDEX(Table_Def[],MATCH(B182,Table_Def[Asset category],0),3)=0,20,INDEX(Table_Def[],MATCH(B182,Table_Def[Asset category],0),3)),0)</f>
        <v>0</v>
      </c>
      <c r="P182" s="178"/>
      <c r="Q182" s="178"/>
      <c r="R182" s="178"/>
      <c r="S182" s="178"/>
      <c r="T182" s="302"/>
      <c r="U182" s="302"/>
      <c r="V182" s="302"/>
      <c r="W182" s="302"/>
      <c r="X182" s="302"/>
      <c r="Y182" s="302"/>
      <c r="Z182" s="302"/>
      <c r="AA182" s="302"/>
      <c r="AB182" s="302"/>
      <c r="AC182" s="302"/>
      <c r="AD182" s="302"/>
      <c r="AE182" s="302"/>
      <c r="AF182" s="302"/>
      <c r="AG182" s="302"/>
      <c r="AH182" s="302"/>
      <c r="AI182" s="302"/>
      <c r="AJ182" s="302"/>
      <c r="AK182" s="302"/>
      <c r="AL182" s="302"/>
      <c r="AM182" s="302"/>
      <c r="AN182" s="302"/>
      <c r="AO182" s="302"/>
      <c r="AP182" s="302"/>
      <c r="AQ182" s="302"/>
      <c r="AR182" s="302"/>
      <c r="AS182" s="302"/>
      <c r="AT182" s="302"/>
      <c r="AU182" s="302"/>
      <c r="AV182" s="302"/>
      <c r="AW182" s="302"/>
      <c r="AX182" s="302"/>
      <c r="AY182" s="302"/>
      <c r="AZ182" s="302"/>
      <c r="BA182" s="302"/>
      <c r="BB182" s="302"/>
      <c r="BC182" s="302"/>
      <c r="BD182" s="302"/>
      <c r="BE182" s="302"/>
      <c r="BF182" s="302"/>
      <c r="BG182" s="302"/>
      <c r="BH182" s="302"/>
      <c r="BI182" s="302"/>
      <c r="BJ182" s="302"/>
      <c r="BK182" s="302"/>
      <c r="BL182" s="302"/>
      <c r="BM182" s="302"/>
      <c r="BN182" s="302"/>
      <c r="BO182" s="302"/>
      <c r="BP182" s="302"/>
      <c r="BQ182" s="302"/>
      <c r="BR182" s="302"/>
      <c r="BS182" s="302"/>
      <c r="BT182" s="302"/>
      <c r="BU182" s="302"/>
      <c r="BV182" s="302"/>
      <c r="BW182" s="302"/>
      <c r="BX182" s="302"/>
      <c r="BY182" s="302"/>
      <c r="BZ182" s="302"/>
      <c r="CA182" s="302"/>
      <c r="CB182" s="189"/>
      <c r="CC182" s="303"/>
      <c r="CD182" s="303"/>
      <c r="CE182" s="53" t="s">
        <v>38</v>
      </c>
      <c r="CF182" s="315"/>
      <c r="CG182" s="315">
        <f>IF(CG183&lt;1,0,CG184-CG183)</f>
        <v>0</v>
      </c>
      <c r="CH182" s="315">
        <f t="shared" ref="CH182:CZ182" si="606">IF(CH183&lt;1,0,CH184-CH183)</f>
        <v>0</v>
      </c>
      <c r="CI182" s="315">
        <f t="shared" si="606"/>
        <v>0</v>
      </c>
      <c r="CJ182" s="315">
        <f t="shared" si="606"/>
        <v>0</v>
      </c>
      <c r="CK182" s="315">
        <f t="shared" si="606"/>
        <v>0</v>
      </c>
      <c r="CL182" s="315">
        <f t="shared" si="606"/>
        <v>0</v>
      </c>
      <c r="CM182" s="315">
        <f t="shared" si="606"/>
        <v>0</v>
      </c>
      <c r="CN182" s="315">
        <f t="shared" si="606"/>
        <v>0</v>
      </c>
      <c r="CO182" s="315">
        <f t="shared" si="606"/>
        <v>0</v>
      </c>
      <c r="CP182" s="315">
        <f t="shared" si="606"/>
        <v>0</v>
      </c>
      <c r="CQ182" s="315">
        <f t="shared" si="606"/>
        <v>0</v>
      </c>
      <c r="CR182" s="315">
        <f t="shared" si="606"/>
        <v>0</v>
      </c>
      <c r="CS182" s="315">
        <f t="shared" si="606"/>
        <v>0</v>
      </c>
      <c r="CT182" s="315">
        <f t="shared" si="606"/>
        <v>0</v>
      </c>
      <c r="CU182" s="315">
        <f t="shared" si="606"/>
        <v>0</v>
      </c>
      <c r="CV182" s="315">
        <f t="shared" si="606"/>
        <v>0</v>
      </c>
      <c r="CW182" s="315">
        <f t="shared" si="606"/>
        <v>0</v>
      </c>
      <c r="CX182" s="315">
        <f t="shared" si="606"/>
        <v>0</v>
      </c>
      <c r="CY182" s="315">
        <f t="shared" si="606"/>
        <v>0</v>
      </c>
      <c r="CZ182" s="315">
        <f t="shared" si="606"/>
        <v>0</v>
      </c>
    </row>
    <row r="183" spans="1:104" ht="15" hidden="1" customHeight="1" outlineLevel="1" x14ac:dyDescent="0.3">
      <c r="A183" s="304"/>
      <c r="B183" s="338"/>
      <c r="C183" s="305"/>
      <c r="D183" s="306"/>
      <c r="E183" s="307" t="str">
        <f>_xlfn.IFNA(INDEX(Table_Def[[Asset category]:[Unit]],MATCH(Insert_Assets!B183,Table_Def[Asset category],0),2),"")</f>
        <v/>
      </c>
      <c r="F183" s="339"/>
      <c r="G183" s="379" t="s">
        <v>211</v>
      </c>
      <c r="H183" s="380">
        <f t="shared" si="487"/>
        <v>0</v>
      </c>
      <c r="I183" s="243"/>
      <c r="J183" s="310"/>
      <c r="K183" s="311">
        <f t="shared" si="604"/>
        <v>0</v>
      </c>
      <c r="L183" s="312">
        <f t="shared" si="560"/>
        <v>1</v>
      </c>
      <c r="M183" s="313">
        <f t="shared" si="484"/>
        <v>0</v>
      </c>
      <c r="N183" s="316">
        <f>_xlfn.IFNA(IF(INDEX(Table_Def[],MATCH(B183,Table_Def[Asset category],0),3)=0,20,INDEX(Table_Def[],MATCH(B183,Table_Def[Asset category],0),3)),0)</f>
        <v>0</v>
      </c>
      <c r="P183" s="178"/>
      <c r="Q183" s="178"/>
      <c r="R183" s="178"/>
      <c r="S183" s="178"/>
      <c r="T183" s="302"/>
      <c r="U183" s="302"/>
      <c r="V183" s="302"/>
      <c r="W183" s="302"/>
      <c r="X183" s="302"/>
      <c r="Y183" s="302"/>
      <c r="Z183" s="302"/>
      <c r="AA183" s="302"/>
      <c r="AB183" s="302"/>
      <c r="AC183" s="302"/>
      <c r="AD183" s="302"/>
      <c r="AE183" s="302"/>
      <c r="AF183" s="302"/>
      <c r="AG183" s="302"/>
      <c r="AH183" s="302"/>
      <c r="AI183" s="302"/>
      <c r="AJ183" s="302"/>
      <c r="AK183" s="302"/>
      <c r="AL183" s="302"/>
      <c r="AM183" s="302"/>
      <c r="AN183" s="302"/>
      <c r="AO183" s="302"/>
      <c r="AP183" s="302"/>
      <c r="AQ183" s="302"/>
      <c r="AR183" s="302"/>
      <c r="AS183" s="302"/>
      <c r="AT183" s="302"/>
      <c r="AU183" s="302"/>
      <c r="AV183" s="302"/>
      <c r="AW183" s="302"/>
      <c r="AX183" s="302"/>
      <c r="AY183" s="302"/>
      <c r="AZ183" s="302"/>
      <c r="BA183" s="302"/>
      <c r="BB183" s="302"/>
      <c r="BC183" s="302"/>
      <c r="BD183" s="302"/>
      <c r="BE183" s="302"/>
      <c r="BF183" s="302"/>
      <c r="BG183" s="302"/>
      <c r="BH183" s="302"/>
      <c r="BI183" s="302"/>
      <c r="BJ183" s="302"/>
      <c r="BK183" s="302"/>
      <c r="BL183" s="302"/>
      <c r="BM183" s="302"/>
      <c r="BN183" s="302"/>
      <c r="BO183" s="302"/>
      <c r="BP183" s="302"/>
      <c r="BQ183" s="302"/>
      <c r="BR183" s="302"/>
      <c r="BS183" s="302"/>
      <c r="BT183" s="302"/>
      <c r="BU183" s="302"/>
      <c r="BV183" s="302"/>
      <c r="BW183" s="302"/>
      <c r="BX183" s="302"/>
      <c r="BY183" s="302"/>
      <c r="BZ183" s="302"/>
      <c r="CA183" s="302"/>
      <c r="CB183" s="189"/>
      <c r="CC183" s="303"/>
      <c r="CD183" s="303"/>
      <c r="CE183" s="53" t="s">
        <v>47</v>
      </c>
      <c r="CG183" s="315">
        <f>CG181*Insert_Finance!$C$17</f>
        <v>0</v>
      </c>
      <c r="CH183" s="315">
        <f>CH181*Insert_Finance!$C$17</f>
        <v>0</v>
      </c>
      <c r="CI183" s="315">
        <f>CI181*Insert_Finance!$C$17</f>
        <v>0</v>
      </c>
      <c r="CJ183" s="315">
        <f>CJ181*Insert_Finance!$C$17</f>
        <v>0</v>
      </c>
      <c r="CK183" s="315">
        <f>CK181*Insert_Finance!$C$17</f>
        <v>0</v>
      </c>
      <c r="CL183" s="315">
        <f>CL181*Insert_Finance!$C$17</f>
        <v>0</v>
      </c>
      <c r="CM183" s="315">
        <f>CM181*Insert_Finance!$C$17</f>
        <v>0</v>
      </c>
      <c r="CN183" s="315">
        <f>CN181*Insert_Finance!$C$17</f>
        <v>0</v>
      </c>
      <c r="CO183" s="315">
        <f>CO181*Insert_Finance!$C$17</f>
        <v>0</v>
      </c>
      <c r="CP183" s="315">
        <f>CP181*Insert_Finance!$C$17</f>
        <v>0</v>
      </c>
      <c r="CQ183" s="315">
        <f>CQ181*Insert_Finance!$C$17</f>
        <v>0</v>
      </c>
      <c r="CR183" s="315">
        <f>CR181*Insert_Finance!$C$17</f>
        <v>0</v>
      </c>
      <c r="CS183" s="315">
        <f>CS181*Insert_Finance!$C$17</f>
        <v>0</v>
      </c>
      <c r="CT183" s="315">
        <f>CT181*Insert_Finance!$C$17</f>
        <v>0</v>
      </c>
      <c r="CU183" s="315">
        <f>CU181*Insert_Finance!$C$17</f>
        <v>0</v>
      </c>
      <c r="CV183" s="315">
        <f>CV181*Insert_Finance!$C$17</f>
        <v>0</v>
      </c>
      <c r="CW183" s="315">
        <f>CW181*Insert_Finance!$C$17</f>
        <v>0</v>
      </c>
      <c r="CX183" s="315">
        <f>CX181*Insert_Finance!$C$17</f>
        <v>0</v>
      </c>
      <c r="CY183" s="315">
        <f>CY181*Insert_Finance!$C$17</f>
        <v>0</v>
      </c>
      <c r="CZ183" s="315">
        <f>CZ181*Insert_Finance!$C$17</f>
        <v>0</v>
      </c>
    </row>
    <row r="184" spans="1:104" ht="15" hidden="1" customHeight="1" outlineLevel="1" x14ac:dyDescent="0.3">
      <c r="A184" s="304"/>
      <c r="B184" s="338"/>
      <c r="C184" s="305"/>
      <c r="D184" s="306"/>
      <c r="E184" s="307" t="str">
        <f>_xlfn.IFNA(INDEX(Table_Def[[Asset category]:[Unit]],MATCH(Insert_Assets!B184,Table_Def[Asset category],0),2),"")</f>
        <v/>
      </c>
      <c r="F184" s="339"/>
      <c r="G184" s="379" t="s">
        <v>211</v>
      </c>
      <c r="H184" s="380">
        <f t="shared" si="487"/>
        <v>0</v>
      </c>
      <c r="I184" s="243"/>
      <c r="J184" s="310"/>
      <c r="K184" s="311">
        <f t="shared" si="604"/>
        <v>0</v>
      </c>
      <c r="L184" s="312">
        <f t="shared" si="560"/>
        <v>1</v>
      </c>
      <c r="M184" s="313">
        <f t="shared" si="484"/>
        <v>0</v>
      </c>
      <c r="N184" s="316">
        <f>_xlfn.IFNA(IF(INDEX(Table_Def[],MATCH(B184,Table_Def[Asset category],0),3)=0,20,INDEX(Table_Def[],MATCH(B184,Table_Def[Asset category],0),3)),0)</f>
        <v>0</v>
      </c>
      <c r="P184" s="178"/>
      <c r="Q184" s="178"/>
      <c r="R184" s="178"/>
      <c r="S184" s="178"/>
      <c r="T184" s="302"/>
      <c r="U184" s="302"/>
      <c r="V184" s="302"/>
      <c r="W184" s="302"/>
      <c r="X184" s="302"/>
      <c r="Y184" s="302"/>
      <c r="Z184" s="302"/>
      <c r="AA184" s="302"/>
      <c r="AB184" s="302"/>
      <c r="AC184" s="302"/>
      <c r="AD184" s="302"/>
      <c r="AE184" s="302"/>
      <c r="AF184" s="302"/>
      <c r="AG184" s="302"/>
      <c r="AH184" s="302"/>
      <c r="AI184" s="302"/>
      <c r="AJ184" s="302"/>
      <c r="AK184" s="302"/>
      <c r="AL184" s="302"/>
      <c r="AM184" s="302"/>
      <c r="AN184" s="302"/>
      <c r="AO184" s="302"/>
      <c r="AP184" s="302"/>
      <c r="AQ184" s="302"/>
      <c r="AR184" s="302"/>
      <c r="AS184" s="302"/>
      <c r="AT184" s="302"/>
      <c r="AU184" s="302"/>
      <c r="AV184" s="302"/>
      <c r="AW184" s="302"/>
      <c r="AX184" s="302"/>
      <c r="AY184" s="302"/>
      <c r="AZ184" s="302"/>
      <c r="BA184" s="302"/>
      <c r="BB184" s="302"/>
      <c r="BC184" s="302"/>
      <c r="BD184" s="302"/>
      <c r="BE184" s="302"/>
      <c r="BF184" s="302"/>
      <c r="BG184" s="302"/>
      <c r="BH184" s="302"/>
      <c r="BI184" s="302"/>
      <c r="BJ184" s="302"/>
      <c r="BK184" s="302"/>
      <c r="BL184" s="302"/>
      <c r="BM184" s="302"/>
      <c r="BN184" s="302"/>
      <c r="BO184" s="302"/>
      <c r="BP184" s="302"/>
      <c r="BQ184" s="302"/>
      <c r="BR184" s="302"/>
      <c r="BS184" s="302"/>
      <c r="BT184" s="302"/>
      <c r="BU184" s="302"/>
      <c r="BV184" s="302"/>
      <c r="BW184" s="302"/>
      <c r="BX184" s="302"/>
      <c r="BY184" s="302"/>
      <c r="BZ184" s="302"/>
      <c r="CA184" s="302"/>
      <c r="CB184" s="189"/>
      <c r="CC184" s="303"/>
      <c r="CD184" s="303"/>
      <c r="CE184" s="53" t="s">
        <v>48</v>
      </c>
      <c r="CF184" s="315"/>
      <c r="CG184" s="315">
        <f ca="1">IF(CG181=0,0,
IF(CG181&lt;1,0,
IF($N178-CG179&lt;&gt;$N178,-PMT(Insert_Finance!$C$17,$N178,OFFSET(CG181,,(CG179-$N178),1,1),0,0),
IF(CG179=0,0,CF184))))</f>
        <v>0</v>
      </c>
      <c r="CH184" s="315">
        <f ca="1">IF(CH181=0,0,
IF(CH181&lt;1,0,
IF($N178-CH179&lt;&gt;$N178,-PMT(Insert_Finance!$C$17,$N178,OFFSET(CH181,,(CH179-$N178),1,1),0,0),
IF(CH179=0,0,CG184))))</f>
        <v>0</v>
      </c>
      <c r="CI184" s="315">
        <f ca="1">IF(CI181=0,0,
IF(CI181&lt;1,0,
IF($N178-CI179&lt;&gt;$N178,-PMT(Insert_Finance!$C$17,$N178,OFFSET(CI181,,(CI179-$N178),1,1),0,0),
IF(CI179=0,0,CH184))))</f>
        <v>0</v>
      </c>
      <c r="CJ184" s="315">
        <f ca="1">IF(CJ181=0,0,
IF(CJ181&lt;1,0,
IF($N178-CJ179&lt;&gt;$N178,-PMT(Insert_Finance!$C$17,$N178,OFFSET(CJ181,,(CJ179-$N178),1,1),0,0),
IF(CJ179=0,0,CI184))))</f>
        <v>0</v>
      </c>
      <c r="CK184" s="315">
        <f ca="1">IF(CK181=0,0,
IF(CK181&lt;1,0,
IF($N178-CK179&lt;&gt;$N178,-PMT(Insert_Finance!$C$17,$N178,OFFSET(CK181,,(CK179-$N178),1,1),0,0),
IF(CK179=0,0,CJ184))))</f>
        <v>0</v>
      </c>
      <c r="CL184" s="315">
        <f ca="1">IF(CL181=0,0,
IF(CL181&lt;1,0,
IF($N178-CL179&lt;&gt;$N178,-PMT(Insert_Finance!$C$17,$N178,OFFSET(CL181,,(CL179-$N178),1,1),0,0),
IF(CL179=0,0,CK184))))</f>
        <v>0</v>
      </c>
      <c r="CM184" s="315">
        <f ca="1">IF(CM181=0,0,
IF(CM181&lt;1,0,
IF($N178-CM179&lt;&gt;$N178,-PMT(Insert_Finance!$C$17,$N178,OFFSET(CM181,,(CM179-$N178),1,1),0,0),
IF(CM179=0,0,CL184))))</f>
        <v>0</v>
      </c>
      <c r="CN184" s="315">
        <f ca="1">IF(CN181=0,0,
IF(CN181&lt;1,0,
IF($N178-CN179&lt;&gt;$N178,-PMT(Insert_Finance!$C$17,$N178,OFFSET(CN181,,(CN179-$N178),1,1),0,0),
IF(CN179=0,0,CM184))))</f>
        <v>0</v>
      </c>
      <c r="CO184" s="315">
        <f ca="1">IF(CO181=0,0,
IF(CO181&lt;1,0,
IF($N178-CO179&lt;&gt;$N178,-PMT(Insert_Finance!$C$17,$N178,OFFSET(CO181,,(CO179-$N178),1,1),0,0),
IF(CO179=0,0,CN184))))</f>
        <v>0</v>
      </c>
      <c r="CP184" s="315">
        <f ca="1">IF(CP181=0,0,
IF(CP181&lt;1,0,
IF($N178-CP179&lt;&gt;$N178,-PMT(Insert_Finance!$C$17,$N178,OFFSET(CP181,,(CP179-$N178),1,1),0,0),
IF(CP179=0,0,CO184))))</f>
        <v>0</v>
      </c>
      <c r="CQ184" s="315">
        <f ca="1">IF(CQ181=0,0,
IF(CQ181&lt;1,0,
IF($N178-CQ179&lt;&gt;$N178,-PMT(Insert_Finance!$C$17,$N178,OFFSET(CQ181,,(CQ179-$N178),1,1),0,0),
IF(CQ179=0,0,CP184))))</f>
        <v>0</v>
      </c>
      <c r="CR184" s="315">
        <f ca="1">IF(CR181=0,0,
IF(CR181&lt;1,0,
IF($N178-CR179&lt;&gt;$N178,-PMT(Insert_Finance!$C$17,$N178,OFFSET(CR181,,(CR179-$N178),1,1),0,0),
IF(CR179=0,0,CQ184))))</f>
        <v>0</v>
      </c>
      <c r="CS184" s="315">
        <f ca="1">IF(CS181=0,0,
IF(CS181&lt;1,0,
IF($N178-CS179&lt;&gt;$N178,-PMT(Insert_Finance!$C$17,$N178,OFFSET(CS181,,(CS179-$N178),1,1),0,0),
IF(CS179=0,0,CR184))))</f>
        <v>0</v>
      </c>
      <c r="CT184" s="315">
        <f ca="1">IF(CT181=0,0,
IF(CT181&lt;1,0,
IF($N178-CT179&lt;&gt;$N178,-PMT(Insert_Finance!$C$17,$N178,OFFSET(CT181,,(CT179-$N178),1,1),0,0),
IF(CT179=0,0,CS184))))</f>
        <v>0</v>
      </c>
      <c r="CU184" s="315">
        <f ca="1">IF(CU181=0,0,
IF(CU181&lt;1,0,
IF($N178-CU179&lt;&gt;$N178,-PMT(Insert_Finance!$C$17,$N178,OFFSET(CU181,,(CU179-$N178),1,1),0,0),
IF(CU179=0,0,CT184))))</f>
        <v>0</v>
      </c>
      <c r="CV184" s="315">
        <f ca="1">IF(CV181=0,0,
IF(CV181&lt;1,0,
IF($N178-CV179&lt;&gt;$N178,-PMT(Insert_Finance!$C$17,$N178,OFFSET(CV181,,(CV179-$N178),1,1),0,0),
IF(CV179=0,0,CU184))))</f>
        <v>0</v>
      </c>
      <c r="CW184" s="315">
        <f ca="1">IF(CW181=0,0,
IF(CW181&lt;1,0,
IF($N178-CW179&lt;&gt;$N178,-PMT(Insert_Finance!$C$17,$N178,OFFSET(CW181,,(CW179-$N178),1,1),0,0),
IF(CW179=0,0,CV184))))</f>
        <v>0</v>
      </c>
      <c r="CX184" s="315">
        <f ca="1">IF(CX181=0,0,
IF(CX181&lt;1,0,
IF($N178-CX179&lt;&gt;$N178,-PMT(Insert_Finance!$C$17,$N178,OFFSET(CX181,,(CX179-$N178),1,1),0,0),
IF(CX179=0,0,CW184))))</f>
        <v>0</v>
      </c>
      <c r="CY184" s="315">
        <f ca="1">IF(CY181=0,0,
IF(CY181&lt;1,0,
IF($N178-CY179&lt;&gt;$N178,-PMT(Insert_Finance!$C$17,$N178,OFFSET(CY181,,(CY179-$N178),1,1),0,0),
IF(CY179=0,0,CX184))))</f>
        <v>0</v>
      </c>
      <c r="CZ184" s="315">
        <f ca="1">IF(CZ181=0,0,
IF(CZ181&lt;1,0,
IF($N178-CZ179&lt;&gt;$N178,-PMT(Insert_Finance!$C$17,$N178,OFFSET(CZ181,,(CZ179-$N178),1,1),0,0),
IF(CZ179=0,0,CY184))))</f>
        <v>0</v>
      </c>
    </row>
    <row r="185" spans="1:104" ht="30" customHeight="1" collapsed="1" x14ac:dyDescent="0.3">
      <c r="A185" s="304"/>
      <c r="B185" s="674"/>
      <c r="C185" s="657"/>
      <c r="D185" s="658"/>
      <c r="E185" s="307" t="str">
        <f>_xlfn.IFNA(INDEX(Table_Def[[Asset category]:[Unit]],MATCH(Insert_Assets!B185,Table_Def[Asset category],0),2),"")</f>
        <v/>
      </c>
      <c r="F185" s="682"/>
      <c r="G185" s="379" t="s">
        <v>211</v>
      </c>
      <c r="H185" s="380">
        <f t="shared" si="487"/>
        <v>0</v>
      </c>
      <c r="I185" s="669"/>
      <c r="J185" s="670"/>
      <c r="K185" s="311">
        <f t="shared" si="604"/>
        <v>0</v>
      </c>
      <c r="L185" s="312">
        <f t="shared" si="560"/>
        <v>1</v>
      </c>
      <c r="M185" s="313">
        <f t="shared" si="484"/>
        <v>0</v>
      </c>
      <c r="N185" s="316">
        <f>_xlfn.IFNA(IF(INDEX(Table_Def[],MATCH(B185,Table_Def[Asset category],0),3)=0,20,INDEX(Table_Def[],MATCH(B185,Table_Def[Asset category],0),3)),0)</f>
        <v>0</v>
      </c>
      <c r="P185" s="178"/>
      <c r="Q185" s="178"/>
      <c r="R185" s="178"/>
      <c r="S185" s="178"/>
      <c r="T185" s="302">
        <f t="shared" si="492"/>
        <v>0</v>
      </c>
      <c r="U185" s="302">
        <f>SUMIF($CG$6:$CZ$6,T$17,$CG188:$CZ188)</f>
        <v>0</v>
      </c>
      <c r="V185" s="302">
        <f>SUMIF($CG$6:$CZ$6,T$17,$CG190:$CZ190)</f>
        <v>0</v>
      </c>
      <c r="W185" s="302">
        <f t="shared" si="493"/>
        <v>0</v>
      </c>
      <c r="X185" s="302">
        <f>SUMIF($CG$6:$CZ$6,W$17,$CG188:$CZ188)</f>
        <v>0</v>
      </c>
      <c r="Y185" s="302">
        <f>SUMIF($CG$6:$CZ$6,W$17,$CG190:$CZ190)</f>
        <v>0</v>
      </c>
      <c r="Z185" s="302">
        <f t="shared" si="494"/>
        <v>0</v>
      </c>
      <c r="AA185" s="302">
        <f>SUMIF($CG$6:$CZ$6,Z$17,$CG188:$CZ188)</f>
        <v>0</v>
      </c>
      <c r="AB185" s="302">
        <f>SUMIF($CG$6:$CZ$6,Z$17,$CG190:$CZ190)</f>
        <v>0</v>
      </c>
      <c r="AC185" s="302">
        <f t="shared" si="495"/>
        <v>0</v>
      </c>
      <c r="AD185" s="302">
        <f>SUMIF($CG$6:$CZ$6,AC$17,$CG188:$CZ188)</f>
        <v>0</v>
      </c>
      <c r="AE185" s="302">
        <f>SUMIF($CG$6:$CZ$6,AC$17,$CG190:$CZ190)</f>
        <v>0</v>
      </c>
      <c r="AF185" s="302">
        <f t="shared" si="496"/>
        <v>0</v>
      </c>
      <c r="AG185" s="302">
        <f>SUMIF($CG$6:$CZ$6,AF$17,$CG188:$CZ188)</f>
        <v>0</v>
      </c>
      <c r="AH185" s="302">
        <f>SUMIF($CG$6:$CZ$6,AF$17,$CG190:$CZ190)</f>
        <v>0</v>
      </c>
      <c r="AI185" s="302">
        <f t="shared" si="497"/>
        <v>0</v>
      </c>
      <c r="AJ185" s="302">
        <f>SUMIF($CG$6:$CZ$6,AI$17,$CG188:$CZ188)</f>
        <v>0</v>
      </c>
      <c r="AK185" s="302">
        <f>SUMIF($CG$6:$CZ$6,AI$17,$CG190:$CZ190)</f>
        <v>0</v>
      </c>
      <c r="AL185" s="302">
        <f t="shared" si="498"/>
        <v>0</v>
      </c>
      <c r="AM185" s="302">
        <f>SUMIF($CG$6:$CZ$6,AL$17,$CG188:$CZ188)</f>
        <v>0</v>
      </c>
      <c r="AN185" s="302">
        <f>SUMIF($CG$6:$CZ$6,AL$17,$CG190:$CZ190)</f>
        <v>0</v>
      </c>
      <c r="AO185" s="302">
        <f t="shared" si="499"/>
        <v>0</v>
      </c>
      <c r="AP185" s="302">
        <f>SUMIF($CG$6:$CZ$6,AO$17,$CG188:$CZ188)</f>
        <v>0</v>
      </c>
      <c r="AQ185" s="302">
        <f>SUMIF($CG$6:$CZ$6,AO$17,$CG190:$CZ190)</f>
        <v>0</v>
      </c>
      <c r="AR185" s="302">
        <f t="shared" si="500"/>
        <v>0</v>
      </c>
      <c r="AS185" s="302">
        <f>SUMIF($CG$6:$CZ$6,AR$17,$CG188:$CZ188)</f>
        <v>0</v>
      </c>
      <c r="AT185" s="302">
        <f>SUMIF($CG$6:$CZ$6,AR$17,$CG190:$CZ190)</f>
        <v>0</v>
      </c>
      <c r="AU185" s="302">
        <f t="shared" si="501"/>
        <v>0</v>
      </c>
      <c r="AV185" s="302">
        <f>SUMIF($CG$6:$CZ$6,AU$17,$CG188:$CZ188)</f>
        <v>0</v>
      </c>
      <c r="AW185" s="302">
        <f>SUMIF($CG$6:$CZ$6,AU$17,$CG190:$CZ190)</f>
        <v>0</v>
      </c>
      <c r="AX185" s="302">
        <f t="shared" si="502"/>
        <v>0</v>
      </c>
      <c r="AY185" s="302">
        <f>SUMIF($CG$6:$CZ$6,AX$17,$CG188:$CZ188)</f>
        <v>0</v>
      </c>
      <c r="AZ185" s="302">
        <f>SUMIF($CG$6:$CZ$6,AX$17,$CG190:$CZ190)</f>
        <v>0</v>
      </c>
      <c r="BA185" s="302">
        <f t="shared" si="503"/>
        <v>0</v>
      </c>
      <c r="BB185" s="302">
        <f>SUMIF($CG$6:$CZ$6,BA$17,$CG188:$CZ188)</f>
        <v>0</v>
      </c>
      <c r="BC185" s="302">
        <f>SUMIF($CG$6:$CZ$6,BA$17,$CG190:$CZ190)</f>
        <v>0</v>
      </c>
      <c r="BD185" s="302">
        <f t="shared" si="504"/>
        <v>0</v>
      </c>
      <c r="BE185" s="302">
        <f>SUMIF($CG$6:$CZ$6,BD$17,$CG188:$CZ188)</f>
        <v>0</v>
      </c>
      <c r="BF185" s="302">
        <f>SUMIF($CG$6:$CZ$6,BD$17,$CG190:$CZ190)</f>
        <v>0</v>
      </c>
      <c r="BG185" s="302">
        <f t="shared" si="505"/>
        <v>0</v>
      </c>
      <c r="BH185" s="302">
        <f>SUMIF($CG$6:$CZ$6,BG$17,$CG188:$CZ188)</f>
        <v>0</v>
      </c>
      <c r="BI185" s="302">
        <f>SUMIF($CG$6:$CZ$6,BG$17,$CG190:$CZ190)</f>
        <v>0</v>
      </c>
      <c r="BJ185" s="302">
        <f t="shared" si="506"/>
        <v>0</v>
      </c>
      <c r="BK185" s="302">
        <f>SUMIF($CG$6:$CZ$6,BJ$17,$CG188:$CZ188)</f>
        <v>0</v>
      </c>
      <c r="BL185" s="302">
        <f>SUMIF($CG$6:$CZ$6,BJ$17,$CG190:$CZ190)</f>
        <v>0</v>
      </c>
      <c r="BM185" s="302">
        <f t="shared" si="507"/>
        <v>0</v>
      </c>
      <c r="BN185" s="302">
        <f>SUMIF($CG$6:$CZ$6,BM$17,$CG188:$CZ188)</f>
        <v>0</v>
      </c>
      <c r="BO185" s="302">
        <f>SUMIF($CG$6:$CZ$6,BM$17,$CG190:$CZ190)</f>
        <v>0</v>
      </c>
      <c r="BP185" s="302">
        <f t="shared" si="508"/>
        <v>0</v>
      </c>
      <c r="BQ185" s="302">
        <f>SUMIF($CG$6:$CZ$6,BP$17,$CG188:$CZ188)</f>
        <v>0</v>
      </c>
      <c r="BR185" s="302">
        <f>SUMIF($CG$6:$CZ$6,BP$17,$CG190:$CZ190)</f>
        <v>0</v>
      </c>
      <c r="BS185" s="302">
        <f t="shared" si="509"/>
        <v>0</v>
      </c>
      <c r="BT185" s="302">
        <f>SUMIF($CG$6:$CZ$6,BS$17,$CG188:$CZ188)</f>
        <v>0</v>
      </c>
      <c r="BU185" s="302">
        <f>SUMIF($CG$6:$CZ$6,BS$17,$CG190:$CZ190)</f>
        <v>0</v>
      </c>
      <c r="BV185" s="302">
        <f t="shared" si="510"/>
        <v>0</v>
      </c>
      <c r="BW185" s="302">
        <f>SUMIF($CG$6:$CZ$6,BV$17,$CG188:$CZ188)</f>
        <v>0</v>
      </c>
      <c r="BX185" s="302">
        <f>SUMIF($CG$6:$CZ$6,BV$17,$CG190:$CZ190)</f>
        <v>0</v>
      </c>
      <c r="BY185" s="302">
        <f t="shared" si="511"/>
        <v>0</v>
      </c>
      <c r="BZ185" s="302">
        <f>SUMIF($CG$6:$CZ$6,BY$17,$CG188:$CZ188)</f>
        <v>0</v>
      </c>
      <c r="CA185" s="302">
        <f>SUMIF($CG$6:$CZ$6,BY$17,$CG190:$CZ190)</f>
        <v>0</v>
      </c>
      <c r="CB185" s="189"/>
      <c r="CC185" s="303"/>
      <c r="CD185" s="303"/>
      <c r="CF185" s="293"/>
      <c r="CG185" s="315"/>
    </row>
    <row r="186" spans="1:104" ht="15" hidden="1" customHeight="1" outlineLevel="1" x14ac:dyDescent="0.3">
      <c r="A186" s="304"/>
      <c r="B186" s="338"/>
      <c r="C186" s="305"/>
      <c r="D186" s="306"/>
      <c r="E186" s="307" t="str">
        <f>_xlfn.IFNA(INDEX(Table_Def[[Asset category]:[Unit]],MATCH(Insert_Assets!B186,Table_Def[Asset category],0),2),"")</f>
        <v/>
      </c>
      <c r="F186" s="339"/>
      <c r="G186" s="379" t="s">
        <v>211</v>
      </c>
      <c r="H186" s="380">
        <f t="shared" si="487"/>
        <v>0</v>
      </c>
      <c r="I186" s="243"/>
      <c r="J186" s="310"/>
      <c r="K186" s="311">
        <f t="shared" si="604"/>
        <v>0</v>
      </c>
      <c r="L186" s="312">
        <f t="shared" si="560"/>
        <v>1</v>
      </c>
      <c r="M186" s="313">
        <f t="shared" si="484"/>
        <v>0</v>
      </c>
      <c r="N186" s="316">
        <f>_xlfn.IFNA(IF(INDEX(Table_Def[],MATCH(B186,Table_Def[Asset category],0),3)=0,20,INDEX(Table_Def[],MATCH(B186,Table_Def[Asset category],0),3)),0)</f>
        <v>0</v>
      </c>
      <c r="P186" s="178"/>
      <c r="Q186" s="178"/>
      <c r="R186" s="178"/>
      <c r="S186" s="178"/>
      <c r="T186" s="302"/>
      <c r="U186" s="302"/>
      <c r="V186" s="302"/>
      <c r="W186" s="302"/>
      <c r="X186" s="302"/>
      <c r="Y186" s="302"/>
      <c r="Z186" s="302"/>
      <c r="AA186" s="302"/>
      <c r="AB186" s="302"/>
      <c r="AC186" s="302"/>
      <c r="AD186" s="302"/>
      <c r="AE186" s="302"/>
      <c r="AF186" s="302"/>
      <c r="AG186" s="302"/>
      <c r="AH186" s="302"/>
      <c r="AI186" s="302"/>
      <c r="AJ186" s="302"/>
      <c r="AK186" s="302"/>
      <c r="AL186" s="302"/>
      <c r="AM186" s="302"/>
      <c r="AN186" s="302"/>
      <c r="AO186" s="302"/>
      <c r="AP186" s="302"/>
      <c r="AQ186" s="302"/>
      <c r="AR186" s="302"/>
      <c r="AS186" s="302"/>
      <c r="AT186" s="302"/>
      <c r="AU186" s="302"/>
      <c r="AV186" s="302"/>
      <c r="AW186" s="302"/>
      <c r="AX186" s="302"/>
      <c r="AY186" s="302"/>
      <c r="AZ186" s="302"/>
      <c r="BA186" s="302"/>
      <c r="BB186" s="302"/>
      <c r="BC186" s="302"/>
      <c r="BD186" s="302"/>
      <c r="BE186" s="302"/>
      <c r="BF186" s="302"/>
      <c r="BG186" s="302"/>
      <c r="BH186" s="302"/>
      <c r="BI186" s="302"/>
      <c r="BJ186" s="302"/>
      <c r="BK186" s="302"/>
      <c r="BL186" s="302"/>
      <c r="BM186" s="302"/>
      <c r="BN186" s="302"/>
      <c r="BO186" s="302"/>
      <c r="BP186" s="302"/>
      <c r="BQ186" s="302"/>
      <c r="BR186" s="302"/>
      <c r="BS186" s="302"/>
      <c r="BT186" s="302"/>
      <c r="BU186" s="302"/>
      <c r="BV186" s="302"/>
      <c r="BW186" s="302"/>
      <c r="BX186" s="302"/>
      <c r="BY186" s="302"/>
      <c r="BZ186" s="302"/>
      <c r="CA186" s="302"/>
      <c r="CB186" s="189"/>
      <c r="CC186" s="303"/>
      <c r="CD186" s="303"/>
      <c r="CE186" s="53" t="s">
        <v>49</v>
      </c>
      <c r="CF186" s="293"/>
      <c r="CG186" s="314">
        <f>IF($I185=CG$6,$N185,
IF(CF185&gt;0,CF185-1,0))</f>
        <v>0</v>
      </c>
      <c r="CH186" s="314">
        <f>IF($I185=CH$6,$N185,
IF(CG186&gt;0,CG186-1,0))</f>
        <v>0</v>
      </c>
      <c r="CI186" s="314">
        <f t="shared" ref="CI186" si="607">IF($I185=CI$6,$N185,
IF(CH186&gt;0,CH186-1,0))</f>
        <v>0</v>
      </c>
      <c r="CJ186" s="314">
        <f t="shared" ref="CJ186" si="608">IF($I185=CJ$6,$N185,
IF(CI186&gt;0,CI186-1,0))</f>
        <v>0</v>
      </c>
      <c r="CK186" s="314">
        <f t="shared" ref="CK186" si="609">IF($I185=CK$6,$N185,
IF(CJ186&gt;0,CJ186-1,0))</f>
        <v>0</v>
      </c>
      <c r="CL186" s="314">
        <f t="shared" ref="CL186" si="610">IF($I185=CL$6,$N185,
IF(CK186&gt;0,CK186-1,0))</f>
        <v>0</v>
      </c>
      <c r="CM186" s="314">
        <f t="shared" ref="CM186" si="611">IF($I185=CM$6,$N185,
IF(CL186&gt;0,CL186-1,0))</f>
        <v>0</v>
      </c>
      <c r="CN186" s="314">
        <f t="shared" ref="CN186" si="612">IF($I185=CN$6,$N185,
IF(CM186&gt;0,CM186-1,0))</f>
        <v>0</v>
      </c>
      <c r="CO186" s="314">
        <f t="shared" ref="CO186" si="613">IF($I185=CO$6,$N185,
IF(CN186&gt;0,CN186-1,0))</f>
        <v>0</v>
      </c>
      <c r="CP186" s="314">
        <f t="shared" ref="CP186" si="614">IF($I185=CP$6,$N185,
IF(CO186&gt;0,CO186-1,0))</f>
        <v>0</v>
      </c>
      <c r="CQ186" s="314">
        <f t="shared" ref="CQ186" si="615">IF($I185=CQ$6,$N185,
IF(CP186&gt;0,CP186-1,0))</f>
        <v>0</v>
      </c>
      <c r="CR186" s="314">
        <f t="shared" ref="CR186" si="616">IF($I185=CR$6,$N185,
IF(CQ186&gt;0,CQ186-1,0))</f>
        <v>0</v>
      </c>
      <c r="CS186" s="314">
        <f t="shared" ref="CS186" si="617">IF($I185=CS$6,$N185,
IF(CR186&gt;0,CR186-1,0))</f>
        <v>0</v>
      </c>
      <c r="CT186" s="314">
        <f t="shared" ref="CT186" si="618">IF($I185=CT$6,$N185,
IF(CS186&gt;0,CS186-1,0))</f>
        <v>0</v>
      </c>
      <c r="CU186" s="314">
        <f t="shared" ref="CU186" si="619">IF($I185=CU$6,$N185,
IF(CT186&gt;0,CT186-1,0))</f>
        <v>0</v>
      </c>
      <c r="CV186" s="314">
        <f t="shared" ref="CV186" si="620">IF($I185=CV$6,$N185,
IF(CU186&gt;0,CU186-1,0))</f>
        <v>0</v>
      </c>
      <c r="CW186" s="314">
        <f t="shared" ref="CW186" si="621">IF($I185=CW$6,$N185,
IF(CV186&gt;0,CV186-1,0))</f>
        <v>0</v>
      </c>
      <c r="CX186" s="314">
        <f t="shared" ref="CX186" si="622">IF($I185=CX$6,$N185,
IF(CW186&gt;0,CW186-1,0))</f>
        <v>0</v>
      </c>
      <c r="CY186" s="314">
        <f t="shared" ref="CY186" si="623">IF($I185=CY$6,$N185,
IF(CX186&gt;0,CX186-1,0))</f>
        <v>0</v>
      </c>
      <c r="CZ186" s="314">
        <f t="shared" ref="CZ186" si="624">IF($I185=CZ$6,$N185,
IF(CY186&gt;0,CY186-1,0))</f>
        <v>0</v>
      </c>
    </row>
    <row r="187" spans="1:104" ht="15" hidden="1" customHeight="1" outlineLevel="1" x14ac:dyDescent="0.3">
      <c r="A187" s="304"/>
      <c r="B187" s="338"/>
      <c r="C187" s="305"/>
      <c r="D187" s="306"/>
      <c r="E187" s="307" t="str">
        <f>_xlfn.IFNA(INDEX(Table_Def[[Asset category]:[Unit]],MATCH(Insert_Assets!B187,Table_Def[Asset category],0),2),"")</f>
        <v/>
      </c>
      <c r="F187" s="339"/>
      <c r="G187" s="379" t="s">
        <v>211</v>
      </c>
      <c r="H187" s="380">
        <f t="shared" si="487"/>
        <v>0</v>
      </c>
      <c r="I187" s="243"/>
      <c r="J187" s="310"/>
      <c r="K187" s="311"/>
      <c r="L187" s="312">
        <f t="shared" si="560"/>
        <v>1</v>
      </c>
      <c r="M187" s="313">
        <f t="shared" si="484"/>
        <v>0</v>
      </c>
      <c r="N187" s="316">
        <f>_xlfn.IFNA(IF(INDEX(Table_Def[],MATCH(B187,Table_Def[Asset category],0),3)=0,20,INDEX(Table_Def[],MATCH(B187,Table_Def[Asset category],0),3)),0)</f>
        <v>0</v>
      </c>
      <c r="P187" s="178"/>
      <c r="Q187" s="178"/>
      <c r="R187" s="178"/>
      <c r="S187" s="178"/>
      <c r="T187" s="302"/>
      <c r="U187" s="302"/>
      <c r="V187" s="302"/>
      <c r="W187" s="302"/>
      <c r="X187" s="302"/>
      <c r="Y187" s="302"/>
      <c r="Z187" s="302"/>
      <c r="AA187" s="302"/>
      <c r="AB187" s="302"/>
      <c r="AC187" s="302"/>
      <c r="AD187" s="302"/>
      <c r="AE187" s="302"/>
      <c r="AF187" s="302"/>
      <c r="AG187" s="302"/>
      <c r="AH187" s="302"/>
      <c r="AI187" s="302"/>
      <c r="AJ187" s="302"/>
      <c r="AK187" s="302"/>
      <c r="AL187" s="302"/>
      <c r="AM187" s="302"/>
      <c r="AN187" s="302"/>
      <c r="AO187" s="302"/>
      <c r="AP187" s="302"/>
      <c r="AQ187" s="302"/>
      <c r="AR187" s="302"/>
      <c r="AS187" s="302"/>
      <c r="AT187" s="302"/>
      <c r="AU187" s="302"/>
      <c r="AV187" s="302"/>
      <c r="AW187" s="302"/>
      <c r="AX187" s="302"/>
      <c r="AY187" s="302"/>
      <c r="AZ187" s="302"/>
      <c r="BA187" s="302"/>
      <c r="BB187" s="302"/>
      <c r="BC187" s="302"/>
      <c r="BD187" s="302"/>
      <c r="BE187" s="302"/>
      <c r="BF187" s="302"/>
      <c r="BG187" s="302"/>
      <c r="BH187" s="302"/>
      <c r="BI187" s="302"/>
      <c r="BJ187" s="302"/>
      <c r="BK187" s="302"/>
      <c r="BL187" s="302"/>
      <c r="BM187" s="302"/>
      <c r="BN187" s="302"/>
      <c r="BO187" s="302"/>
      <c r="BP187" s="302"/>
      <c r="BQ187" s="302"/>
      <c r="BR187" s="302"/>
      <c r="BS187" s="302"/>
      <c r="BT187" s="302"/>
      <c r="BU187" s="302"/>
      <c r="BV187" s="302"/>
      <c r="BW187" s="302"/>
      <c r="BX187" s="302"/>
      <c r="BY187" s="302"/>
      <c r="BZ187" s="302"/>
      <c r="CA187" s="302"/>
      <c r="CB187" s="189"/>
      <c r="CC187" s="303"/>
      <c r="CD187" s="303"/>
      <c r="CE187" s="53" t="s">
        <v>116</v>
      </c>
      <c r="CF187" s="293"/>
      <c r="CG187" s="314">
        <f t="shared" ref="CG187" ca="1" si="625">IF(AND(CG186=$N185,CG186&gt;0),1,IF(CG186=0,0,OFFSET(CG186,,(CG186-$N185),1,1)-CG186+1))</f>
        <v>0</v>
      </c>
      <c r="CH187" s="314">
        <f ca="1">IF(AND(CH186=$N185,CH186&gt;0),1,IF(CH186=0,0,OFFSET(CH186,,(CH186-$N185),1,1)-CH186+1))</f>
        <v>0</v>
      </c>
      <c r="CI187" s="314">
        <f t="shared" ref="CI187:CZ187" ca="1" si="626">IF(AND(CI186=$N185,CI186&gt;0),1,IF(CI186=0,0,OFFSET(CI186,,(CI186-$N185),1,1)-CI186+1))</f>
        <v>0</v>
      </c>
      <c r="CJ187" s="314">
        <f t="shared" ca="1" si="626"/>
        <v>0</v>
      </c>
      <c r="CK187" s="314">
        <f t="shared" ca="1" si="626"/>
        <v>0</v>
      </c>
      <c r="CL187" s="314">
        <f t="shared" ca="1" si="626"/>
        <v>0</v>
      </c>
      <c r="CM187" s="314">
        <f t="shared" ca="1" si="626"/>
        <v>0</v>
      </c>
      <c r="CN187" s="314">
        <f t="shared" ca="1" si="626"/>
        <v>0</v>
      </c>
      <c r="CO187" s="314">
        <f t="shared" ca="1" si="626"/>
        <v>0</v>
      </c>
      <c r="CP187" s="314">
        <f t="shared" ca="1" si="626"/>
        <v>0</v>
      </c>
      <c r="CQ187" s="314">
        <f t="shared" ca="1" si="626"/>
        <v>0</v>
      </c>
      <c r="CR187" s="314">
        <f t="shared" ca="1" si="626"/>
        <v>0</v>
      </c>
      <c r="CS187" s="314">
        <f t="shared" ca="1" si="626"/>
        <v>0</v>
      </c>
      <c r="CT187" s="314">
        <f t="shared" ca="1" si="626"/>
        <v>0</v>
      </c>
      <c r="CU187" s="314">
        <f t="shared" ca="1" si="626"/>
        <v>0</v>
      </c>
      <c r="CV187" s="314">
        <f t="shared" ca="1" si="626"/>
        <v>0</v>
      </c>
      <c r="CW187" s="314">
        <f t="shared" ca="1" si="626"/>
        <v>0</v>
      </c>
      <c r="CX187" s="314">
        <f t="shared" ca="1" si="626"/>
        <v>0</v>
      </c>
      <c r="CY187" s="314">
        <f t="shared" ca="1" si="626"/>
        <v>0</v>
      </c>
      <c r="CZ187" s="314">
        <f t="shared" ca="1" si="626"/>
        <v>0</v>
      </c>
    </row>
    <row r="188" spans="1:104" ht="15" hidden="1" customHeight="1" outlineLevel="1" x14ac:dyDescent="0.3">
      <c r="A188" s="304"/>
      <c r="B188" s="338"/>
      <c r="C188" s="305"/>
      <c r="D188" s="306"/>
      <c r="E188" s="307" t="str">
        <f>_xlfn.IFNA(INDEX(Table_Def[[Asset category]:[Unit]],MATCH(Insert_Assets!B188,Table_Def[Asset category],0),2),"")</f>
        <v/>
      </c>
      <c r="F188" s="339"/>
      <c r="G188" s="379" t="s">
        <v>211</v>
      </c>
      <c r="H188" s="380">
        <f t="shared" si="487"/>
        <v>0</v>
      </c>
      <c r="I188" s="243"/>
      <c r="J188" s="310"/>
      <c r="K188" s="311">
        <f t="shared" ref="K188:K193" si="627">SUMIF($J$22:$J$384,J188,$H$22:$H$384)</f>
        <v>0</v>
      </c>
      <c r="L188" s="312">
        <f t="shared" si="560"/>
        <v>1</v>
      </c>
      <c r="M188" s="313">
        <f t="shared" si="484"/>
        <v>0</v>
      </c>
      <c r="N188" s="316">
        <f>_xlfn.IFNA(IF(INDEX(Table_Def[],MATCH(B188,Table_Def[Asset category],0),3)=0,20,INDEX(Table_Def[],MATCH(B188,Table_Def[Asset category],0),3)),0)</f>
        <v>0</v>
      </c>
      <c r="P188" s="178"/>
      <c r="Q188" s="178"/>
      <c r="R188" s="178"/>
      <c r="S188" s="178"/>
      <c r="T188" s="302"/>
      <c r="U188" s="302"/>
      <c r="V188" s="302"/>
      <c r="W188" s="302"/>
      <c r="X188" s="302"/>
      <c r="Y188" s="302"/>
      <c r="Z188" s="302"/>
      <c r="AA188" s="302"/>
      <c r="AB188" s="302"/>
      <c r="AC188" s="302"/>
      <c r="AD188" s="302"/>
      <c r="AE188" s="302"/>
      <c r="AF188" s="302"/>
      <c r="AG188" s="302"/>
      <c r="AH188" s="302"/>
      <c r="AI188" s="302"/>
      <c r="AJ188" s="302"/>
      <c r="AK188" s="302"/>
      <c r="AL188" s="302"/>
      <c r="AM188" s="302"/>
      <c r="AN188" s="302"/>
      <c r="AO188" s="302"/>
      <c r="AP188" s="302"/>
      <c r="AQ188" s="302"/>
      <c r="AR188" s="302"/>
      <c r="AS188" s="302"/>
      <c r="AT188" s="302"/>
      <c r="AU188" s="302"/>
      <c r="AV188" s="302"/>
      <c r="AW188" s="302"/>
      <c r="AX188" s="302"/>
      <c r="AY188" s="302"/>
      <c r="AZ188" s="302"/>
      <c r="BA188" s="302"/>
      <c r="BB188" s="302"/>
      <c r="BC188" s="302"/>
      <c r="BD188" s="302"/>
      <c r="BE188" s="302"/>
      <c r="BF188" s="302"/>
      <c r="BG188" s="302"/>
      <c r="BH188" s="302"/>
      <c r="BI188" s="302"/>
      <c r="BJ188" s="302"/>
      <c r="BK188" s="302"/>
      <c r="BL188" s="302"/>
      <c r="BM188" s="302"/>
      <c r="BN188" s="302"/>
      <c r="BO188" s="302"/>
      <c r="BP188" s="302"/>
      <c r="BQ188" s="302"/>
      <c r="BR188" s="302"/>
      <c r="BS188" s="302"/>
      <c r="BT188" s="302"/>
      <c r="BU188" s="302"/>
      <c r="BV188" s="302"/>
      <c r="BW188" s="302"/>
      <c r="BX188" s="302"/>
      <c r="BY188" s="302"/>
      <c r="BZ188" s="302"/>
      <c r="CA188" s="302"/>
      <c r="CB188" s="189"/>
      <c r="CC188" s="303"/>
      <c r="CD188" s="303"/>
      <c r="CE188" s="53" t="s">
        <v>3</v>
      </c>
      <c r="CG188" s="315">
        <f>IF($I185=CG$6,$H185*$L185,
IF(CF188&gt;0,+CF188-CF189,0))</f>
        <v>0</v>
      </c>
      <c r="CH188" s="315">
        <f t="shared" ref="CH188:CZ188" si="628">IF($I185=CH$6,$H185*$L185,
IF(CG188&gt;0,+CG188-CG189,0))</f>
        <v>0</v>
      </c>
      <c r="CI188" s="315">
        <f t="shared" si="628"/>
        <v>0</v>
      </c>
      <c r="CJ188" s="315">
        <f t="shared" si="628"/>
        <v>0</v>
      </c>
      <c r="CK188" s="315">
        <f t="shared" si="628"/>
        <v>0</v>
      </c>
      <c r="CL188" s="315">
        <f t="shared" si="628"/>
        <v>0</v>
      </c>
      <c r="CM188" s="315">
        <f t="shared" si="628"/>
        <v>0</v>
      </c>
      <c r="CN188" s="315">
        <f t="shared" si="628"/>
        <v>0</v>
      </c>
      <c r="CO188" s="315">
        <f t="shared" si="628"/>
        <v>0</v>
      </c>
      <c r="CP188" s="315">
        <f t="shared" si="628"/>
        <v>0</v>
      </c>
      <c r="CQ188" s="315">
        <f t="shared" si="628"/>
        <v>0</v>
      </c>
      <c r="CR188" s="315">
        <f t="shared" si="628"/>
        <v>0</v>
      </c>
      <c r="CS188" s="315">
        <f t="shared" si="628"/>
        <v>0</v>
      </c>
      <c r="CT188" s="315">
        <f t="shared" si="628"/>
        <v>0</v>
      </c>
      <c r="CU188" s="315">
        <f t="shared" si="628"/>
        <v>0</v>
      </c>
      <c r="CV188" s="315">
        <f t="shared" si="628"/>
        <v>0</v>
      </c>
      <c r="CW188" s="315">
        <f t="shared" si="628"/>
        <v>0</v>
      </c>
      <c r="CX188" s="315">
        <f t="shared" si="628"/>
        <v>0</v>
      </c>
      <c r="CY188" s="315">
        <f t="shared" si="628"/>
        <v>0</v>
      </c>
      <c r="CZ188" s="315">
        <f t="shared" si="628"/>
        <v>0</v>
      </c>
    </row>
    <row r="189" spans="1:104" ht="15" hidden="1" customHeight="1" outlineLevel="1" x14ac:dyDescent="0.3">
      <c r="A189" s="304"/>
      <c r="B189" s="338"/>
      <c r="C189" s="305"/>
      <c r="D189" s="306"/>
      <c r="E189" s="307" t="str">
        <f>_xlfn.IFNA(INDEX(Table_Def[[Asset category]:[Unit]],MATCH(Insert_Assets!B189,Table_Def[Asset category],0),2),"")</f>
        <v/>
      </c>
      <c r="F189" s="339"/>
      <c r="G189" s="379" t="s">
        <v>211</v>
      </c>
      <c r="H189" s="380">
        <f t="shared" si="487"/>
        <v>0</v>
      </c>
      <c r="I189" s="243"/>
      <c r="J189" s="310"/>
      <c r="K189" s="311">
        <f t="shared" si="627"/>
        <v>0</v>
      </c>
      <c r="L189" s="312">
        <f t="shared" si="560"/>
        <v>1</v>
      </c>
      <c r="M189" s="313">
        <f t="shared" si="484"/>
        <v>0</v>
      </c>
      <c r="N189" s="316">
        <f>_xlfn.IFNA(IF(INDEX(Table_Def[],MATCH(B189,Table_Def[Asset category],0),3)=0,20,INDEX(Table_Def[],MATCH(B189,Table_Def[Asset category],0),3)),0)</f>
        <v>0</v>
      </c>
      <c r="P189" s="178"/>
      <c r="Q189" s="178"/>
      <c r="R189" s="178"/>
      <c r="S189" s="178"/>
      <c r="T189" s="302"/>
      <c r="U189" s="302"/>
      <c r="V189" s="302"/>
      <c r="W189" s="302"/>
      <c r="X189" s="302"/>
      <c r="Y189" s="302"/>
      <c r="Z189" s="302"/>
      <c r="AA189" s="302"/>
      <c r="AB189" s="302"/>
      <c r="AC189" s="302"/>
      <c r="AD189" s="302"/>
      <c r="AE189" s="302"/>
      <c r="AF189" s="302"/>
      <c r="AG189" s="302"/>
      <c r="AH189" s="302"/>
      <c r="AI189" s="302"/>
      <c r="AJ189" s="302"/>
      <c r="AK189" s="302"/>
      <c r="AL189" s="302"/>
      <c r="AM189" s="302"/>
      <c r="AN189" s="302"/>
      <c r="AO189" s="302"/>
      <c r="AP189" s="302"/>
      <c r="AQ189" s="302"/>
      <c r="AR189" s="302"/>
      <c r="AS189" s="302"/>
      <c r="AT189" s="302"/>
      <c r="AU189" s="302"/>
      <c r="AV189" s="302"/>
      <c r="AW189" s="302"/>
      <c r="AX189" s="302"/>
      <c r="AY189" s="302"/>
      <c r="AZ189" s="302"/>
      <c r="BA189" s="302"/>
      <c r="BB189" s="302"/>
      <c r="BC189" s="302"/>
      <c r="BD189" s="302"/>
      <c r="BE189" s="302"/>
      <c r="BF189" s="302"/>
      <c r="BG189" s="302"/>
      <c r="BH189" s="302"/>
      <c r="BI189" s="302"/>
      <c r="BJ189" s="302"/>
      <c r="BK189" s="302"/>
      <c r="BL189" s="302"/>
      <c r="BM189" s="302"/>
      <c r="BN189" s="302"/>
      <c r="BO189" s="302"/>
      <c r="BP189" s="302"/>
      <c r="BQ189" s="302"/>
      <c r="BR189" s="302"/>
      <c r="BS189" s="302"/>
      <c r="BT189" s="302"/>
      <c r="BU189" s="302"/>
      <c r="BV189" s="302"/>
      <c r="BW189" s="302"/>
      <c r="BX189" s="302"/>
      <c r="BY189" s="302"/>
      <c r="BZ189" s="302"/>
      <c r="CA189" s="302"/>
      <c r="CB189" s="189"/>
      <c r="CC189" s="303"/>
      <c r="CD189" s="303"/>
      <c r="CE189" s="53" t="s">
        <v>38</v>
      </c>
      <c r="CF189" s="315"/>
      <c r="CG189" s="315">
        <f>IF(CG190&lt;1,0,CG191-CG190)</f>
        <v>0</v>
      </c>
      <c r="CH189" s="315">
        <f t="shared" ref="CH189:CZ189" si="629">IF(CH190&lt;1,0,CH191-CH190)</f>
        <v>0</v>
      </c>
      <c r="CI189" s="315">
        <f t="shared" si="629"/>
        <v>0</v>
      </c>
      <c r="CJ189" s="315">
        <f t="shared" si="629"/>
        <v>0</v>
      </c>
      <c r="CK189" s="315">
        <f t="shared" si="629"/>
        <v>0</v>
      </c>
      <c r="CL189" s="315">
        <f t="shared" si="629"/>
        <v>0</v>
      </c>
      <c r="CM189" s="315">
        <f t="shared" si="629"/>
        <v>0</v>
      </c>
      <c r="CN189" s="315">
        <f t="shared" si="629"/>
        <v>0</v>
      </c>
      <c r="CO189" s="315">
        <f t="shared" si="629"/>
        <v>0</v>
      </c>
      <c r="CP189" s="315">
        <f t="shared" si="629"/>
        <v>0</v>
      </c>
      <c r="CQ189" s="315">
        <f t="shared" si="629"/>
        <v>0</v>
      </c>
      <c r="CR189" s="315">
        <f t="shared" si="629"/>
        <v>0</v>
      </c>
      <c r="CS189" s="315">
        <f t="shared" si="629"/>
        <v>0</v>
      </c>
      <c r="CT189" s="315">
        <f t="shared" si="629"/>
        <v>0</v>
      </c>
      <c r="CU189" s="315">
        <f t="shared" si="629"/>
        <v>0</v>
      </c>
      <c r="CV189" s="315">
        <f t="shared" si="629"/>
        <v>0</v>
      </c>
      <c r="CW189" s="315">
        <f t="shared" si="629"/>
        <v>0</v>
      </c>
      <c r="CX189" s="315">
        <f t="shared" si="629"/>
        <v>0</v>
      </c>
      <c r="CY189" s="315">
        <f t="shared" si="629"/>
        <v>0</v>
      </c>
      <c r="CZ189" s="315">
        <f t="shared" si="629"/>
        <v>0</v>
      </c>
    </row>
    <row r="190" spans="1:104" ht="15" hidden="1" customHeight="1" outlineLevel="1" x14ac:dyDescent="0.3">
      <c r="A190" s="304"/>
      <c r="B190" s="338"/>
      <c r="C190" s="305"/>
      <c r="D190" s="306"/>
      <c r="E190" s="307" t="str">
        <f>_xlfn.IFNA(INDEX(Table_Def[[Asset category]:[Unit]],MATCH(Insert_Assets!B190,Table_Def[Asset category],0),2),"")</f>
        <v/>
      </c>
      <c r="F190" s="339"/>
      <c r="G190" s="379" t="s">
        <v>211</v>
      </c>
      <c r="H190" s="380">
        <f t="shared" si="487"/>
        <v>0</v>
      </c>
      <c r="I190" s="243"/>
      <c r="J190" s="310"/>
      <c r="K190" s="311">
        <f t="shared" si="627"/>
        <v>0</v>
      </c>
      <c r="L190" s="312">
        <f t="shared" si="560"/>
        <v>1</v>
      </c>
      <c r="M190" s="313">
        <f t="shared" si="484"/>
        <v>0</v>
      </c>
      <c r="N190" s="316">
        <f>_xlfn.IFNA(IF(INDEX(Table_Def[],MATCH(B190,Table_Def[Asset category],0),3)=0,20,INDEX(Table_Def[],MATCH(B190,Table_Def[Asset category],0),3)),0)</f>
        <v>0</v>
      </c>
      <c r="P190" s="178"/>
      <c r="Q190" s="178"/>
      <c r="R190" s="178"/>
      <c r="S190" s="178"/>
      <c r="T190" s="302"/>
      <c r="U190" s="302"/>
      <c r="V190" s="302"/>
      <c r="W190" s="302"/>
      <c r="X190" s="302"/>
      <c r="Y190" s="302"/>
      <c r="Z190" s="302"/>
      <c r="AA190" s="302"/>
      <c r="AB190" s="302"/>
      <c r="AC190" s="302"/>
      <c r="AD190" s="302"/>
      <c r="AE190" s="302"/>
      <c r="AF190" s="302"/>
      <c r="AG190" s="302"/>
      <c r="AH190" s="302"/>
      <c r="AI190" s="302"/>
      <c r="AJ190" s="302"/>
      <c r="AK190" s="302"/>
      <c r="AL190" s="302"/>
      <c r="AM190" s="302"/>
      <c r="AN190" s="302"/>
      <c r="AO190" s="302"/>
      <c r="AP190" s="302"/>
      <c r="AQ190" s="302"/>
      <c r="AR190" s="302"/>
      <c r="AS190" s="302"/>
      <c r="AT190" s="302"/>
      <c r="AU190" s="302"/>
      <c r="AV190" s="302"/>
      <c r="AW190" s="302"/>
      <c r="AX190" s="302"/>
      <c r="AY190" s="302"/>
      <c r="AZ190" s="302"/>
      <c r="BA190" s="302"/>
      <c r="BB190" s="302"/>
      <c r="BC190" s="302"/>
      <c r="BD190" s="302"/>
      <c r="BE190" s="302"/>
      <c r="BF190" s="302"/>
      <c r="BG190" s="302"/>
      <c r="BH190" s="302"/>
      <c r="BI190" s="302"/>
      <c r="BJ190" s="302"/>
      <c r="BK190" s="302"/>
      <c r="BL190" s="302"/>
      <c r="BM190" s="302"/>
      <c r="BN190" s="302"/>
      <c r="BO190" s="302"/>
      <c r="BP190" s="302"/>
      <c r="BQ190" s="302"/>
      <c r="BR190" s="302"/>
      <c r="BS190" s="302"/>
      <c r="BT190" s="302"/>
      <c r="BU190" s="302"/>
      <c r="BV190" s="302"/>
      <c r="BW190" s="302"/>
      <c r="BX190" s="302"/>
      <c r="BY190" s="302"/>
      <c r="BZ190" s="302"/>
      <c r="CA190" s="302"/>
      <c r="CB190" s="189"/>
      <c r="CC190" s="303"/>
      <c r="CD190" s="303"/>
      <c r="CE190" s="53" t="s">
        <v>47</v>
      </c>
      <c r="CG190" s="315">
        <f>CG188*Insert_Finance!$C$17</f>
        <v>0</v>
      </c>
      <c r="CH190" s="315">
        <f>CH188*Insert_Finance!$C$17</f>
        <v>0</v>
      </c>
      <c r="CI190" s="315">
        <f>CI188*Insert_Finance!$C$17</f>
        <v>0</v>
      </c>
      <c r="CJ190" s="315">
        <f>CJ188*Insert_Finance!$C$17</f>
        <v>0</v>
      </c>
      <c r="CK190" s="315">
        <f>CK188*Insert_Finance!$C$17</f>
        <v>0</v>
      </c>
      <c r="CL190" s="315">
        <f>CL188*Insert_Finance!$C$17</f>
        <v>0</v>
      </c>
      <c r="CM190" s="315">
        <f>CM188*Insert_Finance!$C$17</f>
        <v>0</v>
      </c>
      <c r="CN190" s="315">
        <f>CN188*Insert_Finance!$C$17</f>
        <v>0</v>
      </c>
      <c r="CO190" s="315">
        <f>CO188*Insert_Finance!$C$17</f>
        <v>0</v>
      </c>
      <c r="CP190" s="315">
        <f>CP188*Insert_Finance!$C$17</f>
        <v>0</v>
      </c>
      <c r="CQ190" s="315">
        <f>CQ188*Insert_Finance!$C$17</f>
        <v>0</v>
      </c>
      <c r="CR190" s="315">
        <f>CR188*Insert_Finance!$C$17</f>
        <v>0</v>
      </c>
      <c r="CS190" s="315">
        <f>CS188*Insert_Finance!$C$17</f>
        <v>0</v>
      </c>
      <c r="CT190" s="315">
        <f>CT188*Insert_Finance!$C$17</f>
        <v>0</v>
      </c>
      <c r="CU190" s="315">
        <f>CU188*Insert_Finance!$C$17</f>
        <v>0</v>
      </c>
      <c r="CV190" s="315">
        <f>CV188*Insert_Finance!$C$17</f>
        <v>0</v>
      </c>
      <c r="CW190" s="315">
        <f>CW188*Insert_Finance!$C$17</f>
        <v>0</v>
      </c>
      <c r="CX190" s="315">
        <f>CX188*Insert_Finance!$C$17</f>
        <v>0</v>
      </c>
      <c r="CY190" s="315">
        <f>CY188*Insert_Finance!$C$17</f>
        <v>0</v>
      </c>
      <c r="CZ190" s="315">
        <f>CZ188*Insert_Finance!$C$17</f>
        <v>0</v>
      </c>
    </row>
    <row r="191" spans="1:104" ht="15" hidden="1" customHeight="1" outlineLevel="1" x14ac:dyDescent="0.3">
      <c r="A191" s="304"/>
      <c r="B191" s="338"/>
      <c r="C191" s="305"/>
      <c r="D191" s="306"/>
      <c r="E191" s="307" t="str">
        <f>_xlfn.IFNA(INDEX(Table_Def[[Asset category]:[Unit]],MATCH(Insert_Assets!B191,Table_Def[Asset category],0),2),"")</f>
        <v/>
      </c>
      <c r="F191" s="339"/>
      <c r="G191" s="379" t="s">
        <v>211</v>
      </c>
      <c r="H191" s="380">
        <f t="shared" si="487"/>
        <v>0</v>
      </c>
      <c r="I191" s="243"/>
      <c r="J191" s="310"/>
      <c r="K191" s="311">
        <f t="shared" si="627"/>
        <v>0</v>
      </c>
      <c r="L191" s="312">
        <f t="shared" si="560"/>
        <v>1</v>
      </c>
      <c r="M191" s="313">
        <f t="shared" si="484"/>
        <v>0</v>
      </c>
      <c r="N191" s="316">
        <f>_xlfn.IFNA(IF(INDEX(Table_Def[],MATCH(B191,Table_Def[Asset category],0),3)=0,20,INDEX(Table_Def[],MATCH(B191,Table_Def[Asset category],0),3)),0)</f>
        <v>0</v>
      </c>
      <c r="P191" s="178"/>
      <c r="Q191" s="178"/>
      <c r="R191" s="178"/>
      <c r="S191" s="178"/>
      <c r="T191" s="302"/>
      <c r="U191" s="302"/>
      <c r="V191" s="302"/>
      <c r="W191" s="302"/>
      <c r="X191" s="302"/>
      <c r="Y191" s="302"/>
      <c r="Z191" s="302"/>
      <c r="AA191" s="302"/>
      <c r="AB191" s="302"/>
      <c r="AC191" s="302"/>
      <c r="AD191" s="302"/>
      <c r="AE191" s="302"/>
      <c r="AF191" s="302"/>
      <c r="AG191" s="302"/>
      <c r="AH191" s="302"/>
      <c r="AI191" s="302"/>
      <c r="AJ191" s="302"/>
      <c r="AK191" s="302"/>
      <c r="AL191" s="302"/>
      <c r="AM191" s="302"/>
      <c r="AN191" s="302"/>
      <c r="AO191" s="302"/>
      <c r="AP191" s="302"/>
      <c r="AQ191" s="302"/>
      <c r="AR191" s="302"/>
      <c r="AS191" s="302"/>
      <c r="AT191" s="302"/>
      <c r="AU191" s="302"/>
      <c r="AV191" s="302"/>
      <c r="AW191" s="302"/>
      <c r="AX191" s="302"/>
      <c r="AY191" s="302"/>
      <c r="AZ191" s="302"/>
      <c r="BA191" s="302"/>
      <c r="BB191" s="302"/>
      <c r="BC191" s="302"/>
      <c r="BD191" s="302"/>
      <c r="BE191" s="302"/>
      <c r="BF191" s="302"/>
      <c r="BG191" s="302"/>
      <c r="BH191" s="302"/>
      <c r="BI191" s="302"/>
      <c r="BJ191" s="302"/>
      <c r="BK191" s="302"/>
      <c r="BL191" s="302"/>
      <c r="BM191" s="302"/>
      <c r="BN191" s="302"/>
      <c r="BO191" s="302"/>
      <c r="BP191" s="302"/>
      <c r="BQ191" s="302"/>
      <c r="BR191" s="302"/>
      <c r="BS191" s="302"/>
      <c r="BT191" s="302"/>
      <c r="BU191" s="302"/>
      <c r="BV191" s="302"/>
      <c r="BW191" s="302"/>
      <c r="BX191" s="302"/>
      <c r="BY191" s="302"/>
      <c r="BZ191" s="302"/>
      <c r="CA191" s="302"/>
      <c r="CB191" s="189"/>
      <c r="CC191" s="303"/>
      <c r="CD191" s="303"/>
      <c r="CE191" s="53" t="s">
        <v>48</v>
      </c>
      <c r="CF191" s="315"/>
      <c r="CG191" s="315">
        <f ca="1">IF(CG188=0,0,
IF(CG188&lt;1,0,
IF($N185-CG186&lt;&gt;$N185,-PMT(Insert_Finance!$C$17,$N185,OFFSET(CG188,,(CG186-$N185),1,1),0,0),
IF(CG186=0,0,CF191))))</f>
        <v>0</v>
      </c>
      <c r="CH191" s="315">
        <f ca="1">IF(CH188=0,0,
IF(CH188&lt;1,0,
IF($N185-CH186&lt;&gt;$N185,-PMT(Insert_Finance!$C$17,$N185,OFFSET(CH188,,(CH186-$N185),1,1),0,0),
IF(CH186=0,0,CG191))))</f>
        <v>0</v>
      </c>
      <c r="CI191" s="315">
        <f ca="1">IF(CI188=0,0,
IF(CI188&lt;1,0,
IF($N185-CI186&lt;&gt;$N185,-PMT(Insert_Finance!$C$17,$N185,OFFSET(CI188,,(CI186-$N185),1,1),0,0),
IF(CI186=0,0,CH191))))</f>
        <v>0</v>
      </c>
      <c r="CJ191" s="315">
        <f ca="1">IF(CJ188=0,0,
IF(CJ188&lt;1,0,
IF($N185-CJ186&lt;&gt;$N185,-PMT(Insert_Finance!$C$17,$N185,OFFSET(CJ188,,(CJ186-$N185),1,1),0,0),
IF(CJ186=0,0,CI191))))</f>
        <v>0</v>
      </c>
      <c r="CK191" s="315">
        <f ca="1">IF(CK188=0,0,
IF(CK188&lt;1,0,
IF($N185-CK186&lt;&gt;$N185,-PMT(Insert_Finance!$C$17,$N185,OFFSET(CK188,,(CK186-$N185),1,1),0,0),
IF(CK186=0,0,CJ191))))</f>
        <v>0</v>
      </c>
      <c r="CL191" s="315">
        <f ca="1">IF(CL188=0,0,
IF(CL188&lt;1,0,
IF($N185-CL186&lt;&gt;$N185,-PMT(Insert_Finance!$C$17,$N185,OFFSET(CL188,,(CL186-$N185),1,1),0,0),
IF(CL186=0,0,CK191))))</f>
        <v>0</v>
      </c>
      <c r="CM191" s="315">
        <f ca="1">IF(CM188=0,0,
IF(CM188&lt;1,0,
IF($N185-CM186&lt;&gt;$N185,-PMT(Insert_Finance!$C$17,$N185,OFFSET(CM188,,(CM186-$N185),1,1),0,0),
IF(CM186=0,0,CL191))))</f>
        <v>0</v>
      </c>
      <c r="CN191" s="315">
        <f ca="1">IF(CN188=0,0,
IF(CN188&lt;1,0,
IF($N185-CN186&lt;&gt;$N185,-PMT(Insert_Finance!$C$17,$N185,OFFSET(CN188,,(CN186-$N185),1,1),0,0),
IF(CN186=0,0,CM191))))</f>
        <v>0</v>
      </c>
      <c r="CO191" s="315">
        <f ca="1">IF(CO188=0,0,
IF(CO188&lt;1,0,
IF($N185-CO186&lt;&gt;$N185,-PMT(Insert_Finance!$C$17,$N185,OFFSET(CO188,,(CO186-$N185),1,1),0,0),
IF(CO186=0,0,CN191))))</f>
        <v>0</v>
      </c>
      <c r="CP191" s="315">
        <f ca="1">IF(CP188=0,0,
IF(CP188&lt;1,0,
IF($N185-CP186&lt;&gt;$N185,-PMT(Insert_Finance!$C$17,$N185,OFFSET(CP188,,(CP186-$N185),1,1),0,0),
IF(CP186=0,0,CO191))))</f>
        <v>0</v>
      </c>
      <c r="CQ191" s="315">
        <f ca="1">IF(CQ188=0,0,
IF(CQ188&lt;1,0,
IF($N185-CQ186&lt;&gt;$N185,-PMT(Insert_Finance!$C$17,$N185,OFFSET(CQ188,,(CQ186-$N185),1,1),0,0),
IF(CQ186=0,0,CP191))))</f>
        <v>0</v>
      </c>
      <c r="CR191" s="315">
        <f ca="1">IF(CR188=0,0,
IF(CR188&lt;1,0,
IF($N185-CR186&lt;&gt;$N185,-PMT(Insert_Finance!$C$17,$N185,OFFSET(CR188,,(CR186-$N185),1,1),0,0),
IF(CR186=0,0,CQ191))))</f>
        <v>0</v>
      </c>
      <c r="CS191" s="315">
        <f ca="1">IF(CS188=0,0,
IF(CS188&lt;1,0,
IF($N185-CS186&lt;&gt;$N185,-PMT(Insert_Finance!$C$17,$N185,OFFSET(CS188,,(CS186-$N185),1,1),0,0),
IF(CS186=0,0,CR191))))</f>
        <v>0</v>
      </c>
      <c r="CT191" s="315">
        <f ca="1">IF(CT188=0,0,
IF(CT188&lt;1,0,
IF($N185-CT186&lt;&gt;$N185,-PMT(Insert_Finance!$C$17,$N185,OFFSET(CT188,,(CT186-$N185),1,1),0,0),
IF(CT186=0,0,CS191))))</f>
        <v>0</v>
      </c>
      <c r="CU191" s="315">
        <f ca="1">IF(CU188=0,0,
IF(CU188&lt;1,0,
IF($N185-CU186&lt;&gt;$N185,-PMT(Insert_Finance!$C$17,$N185,OFFSET(CU188,,(CU186-$N185),1,1),0,0),
IF(CU186=0,0,CT191))))</f>
        <v>0</v>
      </c>
      <c r="CV191" s="315">
        <f ca="1">IF(CV188=0,0,
IF(CV188&lt;1,0,
IF($N185-CV186&lt;&gt;$N185,-PMT(Insert_Finance!$C$17,$N185,OFFSET(CV188,,(CV186-$N185),1,1),0,0),
IF(CV186=0,0,CU191))))</f>
        <v>0</v>
      </c>
      <c r="CW191" s="315">
        <f ca="1">IF(CW188=0,0,
IF(CW188&lt;1,0,
IF($N185-CW186&lt;&gt;$N185,-PMT(Insert_Finance!$C$17,$N185,OFFSET(CW188,,(CW186-$N185),1,1),0,0),
IF(CW186=0,0,CV191))))</f>
        <v>0</v>
      </c>
      <c r="CX191" s="315">
        <f ca="1">IF(CX188=0,0,
IF(CX188&lt;1,0,
IF($N185-CX186&lt;&gt;$N185,-PMT(Insert_Finance!$C$17,$N185,OFFSET(CX188,,(CX186-$N185),1,1),0,0),
IF(CX186=0,0,CW191))))</f>
        <v>0</v>
      </c>
      <c r="CY191" s="315">
        <f ca="1">IF(CY188=0,0,
IF(CY188&lt;1,0,
IF($N185-CY186&lt;&gt;$N185,-PMT(Insert_Finance!$C$17,$N185,OFFSET(CY188,,(CY186-$N185),1,1),0,0),
IF(CY186=0,0,CX191))))</f>
        <v>0</v>
      </c>
      <c r="CZ191" s="315">
        <f ca="1">IF(CZ188=0,0,
IF(CZ188&lt;1,0,
IF($N185-CZ186&lt;&gt;$N185,-PMT(Insert_Finance!$C$17,$N185,OFFSET(CZ188,,(CZ186-$N185),1,1),0,0),
IF(CZ186=0,0,CY191))))</f>
        <v>0</v>
      </c>
    </row>
    <row r="192" spans="1:104" ht="30" customHeight="1" collapsed="1" x14ac:dyDescent="0.3">
      <c r="A192" s="304"/>
      <c r="B192" s="674"/>
      <c r="C192" s="657"/>
      <c r="D192" s="658"/>
      <c r="E192" s="307" t="str">
        <f>_xlfn.IFNA(INDEX(Table_Def[[Asset category]:[Unit]],MATCH(Insert_Assets!B192,Table_Def[Asset category],0),2),"")</f>
        <v/>
      </c>
      <c r="F192" s="682"/>
      <c r="G192" s="379" t="s">
        <v>211</v>
      </c>
      <c r="H192" s="380">
        <f t="shared" si="487"/>
        <v>0</v>
      </c>
      <c r="I192" s="669"/>
      <c r="J192" s="670"/>
      <c r="K192" s="311">
        <f t="shared" si="627"/>
        <v>0</v>
      </c>
      <c r="L192" s="312">
        <f t="shared" si="560"/>
        <v>1</v>
      </c>
      <c r="M192" s="313">
        <f t="shared" si="484"/>
        <v>0</v>
      </c>
      <c r="N192" s="316">
        <f>_xlfn.IFNA(IF(INDEX(Table_Def[],MATCH(B192,Table_Def[Asset category],0),3)=0,20,INDEX(Table_Def[],MATCH(B192,Table_Def[Asset category],0),3)),0)</f>
        <v>0</v>
      </c>
      <c r="P192" s="178"/>
      <c r="Q192" s="178"/>
      <c r="R192" s="178"/>
      <c r="S192" s="178"/>
      <c r="T192" s="302">
        <f t="shared" si="492"/>
        <v>0</v>
      </c>
      <c r="U192" s="302">
        <f>SUMIF($CG$6:$CZ$6,T$17,$CG195:$CZ195)</f>
        <v>0</v>
      </c>
      <c r="V192" s="302">
        <f>SUMIF($CG$6:$CZ$6,T$17,$CG197:$CZ197)</f>
        <v>0</v>
      </c>
      <c r="W192" s="302">
        <f t="shared" si="493"/>
        <v>0</v>
      </c>
      <c r="X192" s="302">
        <f>SUMIF($CG$6:$CZ$6,W$17,$CG195:$CZ195)</f>
        <v>0</v>
      </c>
      <c r="Y192" s="302">
        <f>SUMIF($CG$6:$CZ$6,W$17,$CG197:$CZ197)</f>
        <v>0</v>
      </c>
      <c r="Z192" s="302">
        <f t="shared" si="494"/>
        <v>0</v>
      </c>
      <c r="AA192" s="302">
        <f>SUMIF($CG$6:$CZ$6,Z$17,$CG195:$CZ195)</f>
        <v>0</v>
      </c>
      <c r="AB192" s="302">
        <f>SUMIF($CG$6:$CZ$6,Z$17,$CG197:$CZ197)</f>
        <v>0</v>
      </c>
      <c r="AC192" s="302">
        <f t="shared" si="495"/>
        <v>0</v>
      </c>
      <c r="AD192" s="302">
        <f>SUMIF($CG$6:$CZ$6,AC$17,$CG195:$CZ195)</f>
        <v>0</v>
      </c>
      <c r="AE192" s="302">
        <f>SUMIF($CG$6:$CZ$6,AC$17,$CG197:$CZ197)</f>
        <v>0</v>
      </c>
      <c r="AF192" s="302">
        <f t="shared" si="496"/>
        <v>0</v>
      </c>
      <c r="AG192" s="302">
        <f>SUMIF($CG$6:$CZ$6,AF$17,$CG195:$CZ195)</f>
        <v>0</v>
      </c>
      <c r="AH192" s="302">
        <f>SUMIF($CG$6:$CZ$6,AF$17,$CG197:$CZ197)</f>
        <v>0</v>
      </c>
      <c r="AI192" s="302">
        <f t="shared" si="497"/>
        <v>0</v>
      </c>
      <c r="AJ192" s="302">
        <f>SUMIF($CG$6:$CZ$6,AI$17,$CG195:$CZ195)</f>
        <v>0</v>
      </c>
      <c r="AK192" s="302">
        <f>SUMIF($CG$6:$CZ$6,AI$17,$CG197:$CZ197)</f>
        <v>0</v>
      </c>
      <c r="AL192" s="302">
        <f t="shared" si="498"/>
        <v>0</v>
      </c>
      <c r="AM192" s="302">
        <f>SUMIF($CG$6:$CZ$6,AL$17,$CG195:$CZ195)</f>
        <v>0</v>
      </c>
      <c r="AN192" s="302">
        <f>SUMIF($CG$6:$CZ$6,AL$17,$CG197:$CZ197)</f>
        <v>0</v>
      </c>
      <c r="AO192" s="302">
        <f t="shared" si="499"/>
        <v>0</v>
      </c>
      <c r="AP192" s="302">
        <f>SUMIF($CG$6:$CZ$6,AO$17,$CG195:$CZ195)</f>
        <v>0</v>
      </c>
      <c r="AQ192" s="302">
        <f>SUMIF($CG$6:$CZ$6,AO$17,$CG197:$CZ197)</f>
        <v>0</v>
      </c>
      <c r="AR192" s="302">
        <f t="shared" si="500"/>
        <v>0</v>
      </c>
      <c r="AS192" s="302">
        <f>SUMIF($CG$6:$CZ$6,AR$17,$CG195:$CZ195)</f>
        <v>0</v>
      </c>
      <c r="AT192" s="302">
        <f>SUMIF($CG$6:$CZ$6,AR$17,$CG197:$CZ197)</f>
        <v>0</v>
      </c>
      <c r="AU192" s="302">
        <f t="shared" si="501"/>
        <v>0</v>
      </c>
      <c r="AV192" s="302">
        <f>SUMIF($CG$6:$CZ$6,AU$17,$CG195:$CZ195)</f>
        <v>0</v>
      </c>
      <c r="AW192" s="302">
        <f>SUMIF($CG$6:$CZ$6,AU$17,$CG197:$CZ197)</f>
        <v>0</v>
      </c>
      <c r="AX192" s="302">
        <f t="shared" si="502"/>
        <v>0</v>
      </c>
      <c r="AY192" s="302">
        <f>SUMIF($CG$6:$CZ$6,AX$17,$CG195:$CZ195)</f>
        <v>0</v>
      </c>
      <c r="AZ192" s="302">
        <f>SUMIF($CG$6:$CZ$6,AX$17,$CG197:$CZ197)</f>
        <v>0</v>
      </c>
      <c r="BA192" s="302">
        <f t="shared" si="503"/>
        <v>0</v>
      </c>
      <c r="BB192" s="302">
        <f>SUMIF($CG$6:$CZ$6,BA$17,$CG195:$CZ195)</f>
        <v>0</v>
      </c>
      <c r="BC192" s="302">
        <f>SUMIF($CG$6:$CZ$6,BA$17,$CG197:$CZ197)</f>
        <v>0</v>
      </c>
      <c r="BD192" s="302">
        <f t="shared" si="504"/>
        <v>0</v>
      </c>
      <c r="BE192" s="302">
        <f>SUMIF($CG$6:$CZ$6,BD$17,$CG195:$CZ195)</f>
        <v>0</v>
      </c>
      <c r="BF192" s="302">
        <f>SUMIF($CG$6:$CZ$6,BD$17,$CG197:$CZ197)</f>
        <v>0</v>
      </c>
      <c r="BG192" s="302">
        <f t="shared" si="505"/>
        <v>0</v>
      </c>
      <c r="BH192" s="302">
        <f>SUMIF($CG$6:$CZ$6,BG$17,$CG195:$CZ195)</f>
        <v>0</v>
      </c>
      <c r="BI192" s="302">
        <f>SUMIF($CG$6:$CZ$6,BG$17,$CG197:$CZ197)</f>
        <v>0</v>
      </c>
      <c r="BJ192" s="302">
        <f t="shared" si="506"/>
        <v>0</v>
      </c>
      <c r="BK192" s="302">
        <f>SUMIF($CG$6:$CZ$6,BJ$17,$CG195:$CZ195)</f>
        <v>0</v>
      </c>
      <c r="BL192" s="302">
        <f>SUMIF($CG$6:$CZ$6,BJ$17,$CG197:$CZ197)</f>
        <v>0</v>
      </c>
      <c r="BM192" s="302">
        <f t="shared" si="507"/>
        <v>0</v>
      </c>
      <c r="BN192" s="302">
        <f>SUMIF($CG$6:$CZ$6,BM$17,$CG195:$CZ195)</f>
        <v>0</v>
      </c>
      <c r="BO192" s="302">
        <f>SUMIF($CG$6:$CZ$6,BM$17,$CG197:$CZ197)</f>
        <v>0</v>
      </c>
      <c r="BP192" s="302">
        <f t="shared" si="508"/>
        <v>0</v>
      </c>
      <c r="BQ192" s="302">
        <f>SUMIF($CG$6:$CZ$6,BP$17,$CG195:$CZ195)</f>
        <v>0</v>
      </c>
      <c r="BR192" s="302">
        <f>SUMIF($CG$6:$CZ$6,BP$17,$CG197:$CZ197)</f>
        <v>0</v>
      </c>
      <c r="BS192" s="302">
        <f t="shared" si="509"/>
        <v>0</v>
      </c>
      <c r="BT192" s="302">
        <f>SUMIF($CG$6:$CZ$6,BS$17,$CG195:$CZ195)</f>
        <v>0</v>
      </c>
      <c r="BU192" s="302">
        <f>SUMIF($CG$6:$CZ$6,BS$17,$CG197:$CZ197)</f>
        <v>0</v>
      </c>
      <c r="BV192" s="302">
        <f t="shared" si="510"/>
        <v>0</v>
      </c>
      <c r="BW192" s="302">
        <f>SUMIF($CG$6:$CZ$6,BV$17,$CG195:$CZ195)</f>
        <v>0</v>
      </c>
      <c r="BX192" s="302">
        <f>SUMIF($CG$6:$CZ$6,BV$17,$CG197:$CZ197)</f>
        <v>0</v>
      </c>
      <c r="BY192" s="302">
        <f t="shared" si="511"/>
        <v>0</v>
      </c>
      <c r="BZ192" s="302">
        <f>SUMIF($CG$6:$CZ$6,BY$17,$CG195:$CZ195)</f>
        <v>0</v>
      </c>
      <c r="CA192" s="302">
        <f>SUMIF($CG$6:$CZ$6,BY$17,$CG197:$CZ197)</f>
        <v>0</v>
      </c>
      <c r="CB192" s="189"/>
      <c r="CC192" s="303"/>
      <c r="CD192" s="303"/>
      <c r="CF192" s="293"/>
      <c r="CG192" s="315"/>
    </row>
    <row r="193" spans="1:104" ht="15" hidden="1" customHeight="1" outlineLevel="1" x14ac:dyDescent="0.3">
      <c r="A193" s="304"/>
      <c r="B193" s="338"/>
      <c r="C193" s="305"/>
      <c r="D193" s="306"/>
      <c r="E193" s="307" t="str">
        <f>_xlfn.IFNA(INDEX(Table_Def[[Asset category]:[Unit]],MATCH(Insert_Assets!B193,Table_Def[Asset category],0),2),"")</f>
        <v/>
      </c>
      <c r="F193" s="339"/>
      <c r="G193" s="379" t="s">
        <v>211</v>
      </c>
      <c r="H193" s="380">
        <f t="shared" si="487"/>
        <v>0</v>
      </c>
      <c r="I193" s="243"/>
      <c r="J193" s="310"/>
      <c r="K193" s="311">
        <f t="shared" si="627"/>
        <v>0</v>
      </c>
      <c r="L193" s="312">
        <f t="shared" si="560"/>
        <v>1</v>
      </c>
      <c r="M193" s="313">
        <f t="shared" si="484"/>
        <v>0</v>
      </c>
      <c r="N193" s="316">
        <f>_xlfn.IFNA(IF(INDEX(Table_Def[],MATCH(B193,Table_Def[Asset category],0),3)=0,20,INDEX(Table_Def[],MATCH(B193,Table_Def[Asset category],0),3)),0)</f>
        <v>0</v>
      </c>
      <c r="P193" s="178"/>
      <c r="Q193" s="178"/>
      <c r="R193" s="178"/>
      <c r="S193" s="178"/>
      <c r="T193" s="302"/>
      <c r="U193" s="302"/>
      <c r="V193" s="302"/>
      <c r="W193" s="302"/>
      <c r="X193" s="302"/>
      <c r="Y193" s="302"/>
      <c r="Z193" s="302"/>
      <c r="AA193" s="302"/>
      <c r="AB193" s="302"/>
      <c r="AC193" s="302"/>
      <c r="AD193" s="302"/>
      <c r="AE193" s="302"/>
      <c r="AF193" s="302"/>
      <c r="AG193" s="302"/>
      <c r="AH193" s="302"/>
      <c r="AI193" s="302"/>
      <c r="AJ193" s="302"/>
      <c r="AK193" s="302"/>
      <c r="AL193" s="302"/>
      <c r="AM193" s="302"/>
      <c r="AN193" s="302"/>
      <c r="AO193" s="302"/>
      <c r="AP193" s="302"/>
      <c r="AQ193" s="302"/>
      <c r="AR193" s="302"/>
      <c r="AS193" s="302"/>
      <c r="AT193" s="302"/>
      <c r="AU193" s="302"/>
      <c r="AV193" s="302"/>
      <c r="AW193" s="302"/>
      <c r="AX193" s="302"/>
      <c r="AY193" s="302"/>
      <c r="AZ193" s="302"/>
      <c r="BA193" s="302"/>
      <c r="BB193" s="302"/>
      <c r="BC193" s="302"/>
      <c r="BD193" s="302"/>
      <c r="BE193" s="302"/>
      <c r="BF193" s="302"/>
      <c r="BG193" s="302"/>
      <c r="BH193" s="302"/>
      <c r="BI193" s="302"/>
      <c r="BJ193" s="302"/>
      <c r="BK193" s="302"/>
      <c r="BL193" s="302"/>
      <c r="BM193" s="302"/>
      <c r="BN193" s="302"/>
      <c r="BO193" s="302"/>
      <c r="BP193" s="302"/>
      <c r="BQ193" s="302"/>
      <c r="BR193" s="302"/>
      <c r="BS193" s="302"/>
      <c r="BT193" s="302"/>
      <c r="BU193" s="302"/>
      <c r="BV193" s="302"/>
      <c r="BW193" s="302"/>
      <c r="BX193" s="302"/>
      <c r="BY193" s="302"/>
      <c r="BZ193" s="302"/>
      <c r="CA193" s="302"/>
      <c r="CB193" s="189"/>
      <c r="CC193" s="303"/>
      <c r="CD193" s="303"/>
      <c r="CE193" s="53" t="s">
        <v>49</v>
      </c>
      <c r="CF193" s="293"/>
      <c r="CG193" s="314">
        <f>IF($I192=CG$6,$N192,
IF(CF192&gt;0,CF192-1,0))</f>
        <v>0</v>
      </c>
      <c r="CH193" s="314">
        <f>IF($I192=CH$6,$N192,
IF(CG193&gt;0,CG193-1,0))</f>
        <v>0</v>
      </c>
      <c r="CI193" s="314">
        <f t="shared" ref="CI193" si="630">IF($I192=CI$6,$N192,
IF(CH193&gt;0,CH193-1,0))</f>
        <v>0</v>
      </c>
      <c r="CJ193" s="314">
        <f t="shared" ref="CJ193" si="631">IF($I192=CJ$6,$N192,
IF(CI193&gt;0,CI193-1,0))</f>
        <v>0</v>
      </c>
      <c r="CK193" s="314">
        <f t="shared" ref="CK193" si="632">IF($I192=CK$6,$N192,
IF(CJ193&gt;0,CJ193-1,0))</f>
        <v>0</v>
      </c>
      <c r="CL193" s="314">
        <f t="shared" ref="CL193" si="633">IF($I192=CL$6,$N192,
IF(CK193&gt;0,CK193-1,0))</f>
        <v>0</v>
      </c>
      <c r="CM193" s="314">
        <f t="shared" ref="CM193" si="634">IF($I192=CM$6,$N192,
IF(CL193&gt;0,CL193-1,0))</f>
        <v>0</v>
      </c>
      <c r="CN193" s="314">
        <f t="shared" ref="CN193" si="635">IF($I192=CN$6,$N192,
IF(CM193&gt;0,CM193-1,0))</f>
        <v>0</v>
      </c>
      <c r="CO193" s="314">
        <f t="shared" ref="CO193" si="636">IF($I192=CO$6,$N192,
IF(CN193&gt;0,CN193-1,0))</f>
        <v>0</v>
      </c>
      <c r="CP193" s="314">
        <f t="shared" ref="CP193" si="637">IF($I192=CP$6,$N192,
IF(CO193&gt;0,CO193-1,0))</f>
        <v>0</v>
      </c>
      <c r="CQ193" s="314">
        <f t="shared" ref="CQ193" si="638">IF($I192=CQ$6,$N192,
IF(CP193&gt;0,CP193-1,0))</f>
        <v>0</v>
      </c>
      <c r="CR193" s="314">
        <f t="shared" ref="CR193" si="639">IF($I192=CR$6,$N192,
IF(CQ193&gt;0,CQ193-1,0))</f>
        <v>0</v>
      </c>
      <c r="CS193" s="314">
        <f t="shared" ref="CS193" si="640">IF($I192=CS$6,$N192,
IF(CR193&gt;0,CR193-1,0))</f>
        <v>0</v>
      </c>
      <c r="CT193" s="314">
        <f t="shared" ref="CT193" si="641">IF($I192=CT$6,$N192,
IF(CS193&gt;0,CS193-1,0))</f>
        <v>0</v>
      </c>
      <c r="CU193" s="314">
        <f t="shared" ref="CU193" si="642">IF($I192=CU$6,$N192,
IF(CT193&gt;0,CT193-1,0))</f>
        <v>0</v>
      </c>
      <c r="CV193" s="314">
        <f t="shared" ref="CV193" si="643">IF($I192=CV$6,$N192,
IF(CU193&gt;0,CU193-1,0))</f>
        <v>0</v>
      </c>
      <c r="CW193" s="314">
        <f t="shared" ref="CW193" si="644">IF($I192=CW$6,$N192,
IF(CV193&gt;0,CV193-1,0))</f>
        <v>0</v>
      </c>
      <c r="CX193" s="314">
        <f t="shared" ref="CX193" si="645">IF($I192=CX$6,$N192,
IF(CW193&gt;0,CW193-1,0))</f>
        <v>0</v>
      </c>
      <c r="CY193" s="314">
        <f t="shared" ref="CY193" si="646">IF($I192=CY$6,$N192,
IF(CX193&gt;0,CX193-1,0))</f>
        <v>0</v>
      </c>
      <c r="CZ193" s="314">
        <f t="shared" ref="CZ193" si="647">IF($I192=CZ$6,$N192,
IF(CY193&gt;0,CY193-1,0))</f>
        <v>0</v>
      </c>
    </row>
    <row r="194" spans="1:104" ht="15" hidden="1" customHeight="1" outlineLevel="1" x14ac:dyDescent="0.3">
      <c r="A194" s="304"/>
      <c r="B194" s="338"/>
      <c r="C194" s="305"/>
      <c r="D194" s="306"/>
      <c r="E194" s="307" t="str">
        <f>_xlfn.IFNA(INDEX(Table_Def[[Asset category]:[Unit]],MATCH(Insert_Assets!B194,Table_Def[Asset category],0),2),"")</f>
        <v/>
      </c>
      <c r="F194" s="339"/>
      <c r="G194" s="379" t="s">
        <v>211</v>
      </c>
      <c r="H194" s="380">
        <f t="shared" si="487"/>
        <v>0</v>
      </c>
      <c r="I194" s="243"/>
      <c r="J194" s="310"/>
      <c r="K194" s="311"/>
      <c r="L194" s="312">
        <f t="shared" si="560"/>
        <v>1</v>
      </c>
      <c r="M194" s="313">
        <f t="shared" si="484"/>
        <v>0</v>
      </c>
      <c r="N194" s="316">
        <f>_xlfn.IFNA(IF(INDEX(Table_Def[],MATCH(B194,Table_Def[Asset category],0),3)=0,20,INDEX(Table_Def[],MATCH(B194,Table_Def[Asset category],0),3)),0)</f>
        <v>0</v>
      </c>
      <c r="P194" s="178"/>
      <c r="Q194" s="178"/>
      <c r="R194" s="178"/>
      <c r="S194" s="178"/>
      <c r="T194" s="302"/>
      <c r="U194" s="302"/>
      <c r="V194" s="302"/>
      <c r="W194" s="302"/>
      <c r="X194" s="302"/>
      <c r="Y194" s="302"/>
      <c r="Z194" s="302"/>
      <c r="AA194" s="302"/>
      <c r="AB194" s="302"/>
      <c r="AC194" s="302"/>
      <c r="AD194" s="302"/>
      <c r="AE194" s="302"/>
      <c r="AF194" s="302"/>
      <c r="AG194" s="302"/>
      <c r="AH194" s="302"/>
      <c r="AI194" s="302"/>
      <c r="AJ194" s="302"/>
      <c r="AK194" s="302"/>
      <c r="AL194" s="302"/>
      <c r="AM194" s="302"/>
      <c r="AN194" s="302"/>
      <c r="AO194" s="302"/>
      <c r="AP194" s="302"/>
      <c r="AQ194" s="302"/>
      <c r="AR194" s="302"/>
      <c r="AS194" s="302"/>
      <c r="AT194" s="302"/>
      <c r="AU194" s="302"/>
      <c r="AV194" s="302"/>
      <c r="AW194" s="302"/>
      <c r="AX194" s="302"/>
      <c r="AY194" s="302"/>
      <c r="AZ194" s="302"/>
      <c r="BA194" s="302"/>
      <c r="BB194" s="302"/>
      <c r="BC194" s="302"/>
      <c r="BD194" s="302"/>
      <c r="BE194" s="302"/>
      <c r="BF194" s="302"/>
      <c r="BG194" s="302"/>
      <c r="BH194" s="302"/>
      <c r="BI194" s="302"/>
      <c r="BJ194" s="302"/>
      <c r="BK194" s="302"/>
      <c r="BL194" s="302"/>
      <c r="BM194" s="302"/>
      <c r="BN194" s="302"/>
      <c r="BO194" s="302"/>
      <c r="BP194" s="302"/>
      <c r="BQ194" s="302"/>
      <c r="BR194" s="302"/>
      <c r="BS194" s="302"/>
      <c r="BT194" s="302"/>
      <c r="BU194" s="302"/>
      <c r="BV194" s="302"/>
      <c r="BW194" s="302"/>
      <c r="BX194" s="302"/>
      <c r="BY194" s="302"/>
      <c r="BZ194" s="302"/>
      <c r="CA194" s="302"/>
      <c r="CB194" s="189"/>
      <c r="CC194" s="303"/>
      <c r="CD194" s="303"/>
      <c r="CE194" s="53" t="s">
        <v>116</v>
      </c>
      <c r="CF194" s="293"/>
      <c r="CG194" s="314">
        <f t="shared" ref="CG194" ca="1" si="648">IF(AND(CG193=$N192,CG193&gt;0),1,IF(CG193=0,0,OFFSET(CG193,,(CG193-$N192),1,1)-CG193+1))</f>
        <v>0</v>
      </c>
      <c r="CH194" s="314">
        <f ca="1">IF(AND(CH193=$N192,CH193&gt;0),1,IF(CH193=0,0,OFFSET(CH193,,(CH193-$N192),1,1)-CH193+1))</f>
        <v>0</v>
      </c>
      <c r="CI194" s="314">
        <f t="shared" ref="CI194:CZ194" ca="1" si="649">IF(AND(CI193=$N192,CI193&gt;0),1,IF(CI193=0,0,OFFSET(CI193,,(CI193-$N192),1,1)-CI193+1))</f>
        <v>0</v>
      </c>
      <c r="CJ194" s="314">
        <f t="shared" ca="1" si="649"/>
        <v>0</v>
      </c>
      <c r="CK194" s="314">
        <f t="shared" ca="1" si="649"/>
        <v>0</v>
      </c>
      <c r="CL194" s="314">
        <f t="shared" ca="1" si="649"/>
        <v>0</v>
      </c>
      <c r="CM194" s="314">
        <f t="shared" ca="1" si="649"/>
        <v>0</v>
      </c>
      <c r="CN194" s="314">
        <f t="shared" ca="1" si="649"/>
        <v>0</v>
      </c>
      <c r="CO194" s="314">
        <f t="shared" ca="1" si="649"/>
        <v>0</v>
      </c>
      <c r="CP194" s="314">
        <f t="shared" ca="1" si="649"/>
        <v>0</v>
      </c>
      <c r="CQ194" s="314">
        <f t="shared" ca="1" si="649"/>
        <v>0</v>
      </c>
      <c r="CR194" s="314">
        <f t="shared" ca="1" si="649"/>
        <v>0</v>
      </c>
      <c r="CS194" s="314">
        <f t="shared" ca="1" si="649"/>
        <v>0</v>
      </c>
      <c r="CT194" s="314">
        <f t="shared" ca="1" si="649"/>
        <v>0</v>
      </c>
      <c r="CU194" s="314">
        <f t="shared" ca="1" si="649"/>
        <v>0</v>
      </c>
      <c r="CV194" s="314">
        <f t="shared" ca="1" si="649"/>
        <v>0</v>
      </c>
      <c r="CW194" s="314">
        <f t="shared" ca="1" si="649"/>
        <v>0</v>
      </c>
      <c r="CX194" s="314">
        <f t="shared" ca="1" si="649"/>
        <v>0</v>
      </c>
      <c r="CY194" s="314">
        <f t="shared" ca="1" si="649"/>
        <v>0</v>
      </c>
      <c r="CZ194" s="314">
        <f t="shared" ca="1" si="649"/>
        <v>0</v>
      </c>
    </row>
    <row r="195" spans="1:104" ht="15" hidden="1" customHeight="1" outlineLevel="1" x14ac:dyDescent="0.3">
      <c r="A195" s="304"/>
      <c r="B195" s="338"/>
      <c r="C195" s="305"/>
      <c r="D195" s="306"/>
      <c r="E195" s="307" t="str">
        <f>_xlfn.IFNA(INDEX(Table_Def[[Asset category]:[Unit]],MATCH(Insert_Assets!B195,Table_Def[Asset category],0),2),"")</f>
        <v/>
      </c>
      <c r="F195" s="339"/>
      <c r="G195" s="379" t="s">
        <v>211</v>
      </c>
      <c r="H195" s="380">
        <f t="shared" si="487"/>
        <v>0</v>
      </c>
      <c r="I195" s="243"/>
      <c r="J195" s="310"/>
      <c r="K195" s="311">
        <f t="shared" ref="K195:K200" si="650">SUMIF($J$22:$J$384,J195,$H$22:$H$384)</f>
        <v>0</v>
      </c>
      <c r="L195" s="312">
        <f t="shared" si="560"/>
        <v>1</v>
      </c>
      <c r="M195" s="313">
        <f t="shared" si="484"/>
        <v>0</v>
      </c>
      <c r="N195" s="316">
        <f>_xlfn.IFNA(IF(INDEX(Table_Def[],MATCH(B195,Table_Def[Asset category],0),3)=0,20,INDEX(Table_Def[],MATCH(B195,Table_Def[Asset category],0),3)),0)</f>
        <v>0</v>
      </c>
      <c r="P195" s="178"/>
      <c r="Q195" s="178"/>
      <c r="R195" s="178"/>
      <c r="S195" s="178"/>
      <c r="T195" s="302"/>
      <c r="U195" s="302"/>
      <c r="V195" s="302"/>
      <c r="W195" s="302"/>
      <c r="X195" s="302"/>
      <c r="Y195" s="302"/>
      <c r="Z195" s="302"/>
      <c r="AA195" s="302"/>
      <c r="AB195" s="302"/>
      <c r="AC195" s="302"/>
      <c r="AD195" s="302"/>
      <c r="AE195" s="302"/>
      <c r="AF195" s="302"/>
      <c r="AG195" s="302"/>
      <c r="AH195" s="302"/>
      <c r="AI195" s="302"/>
      <c r="AJ195" s="302"/>
      <c r="AK195" s="302"/>
      <c r="AL195" s="302"/>
      <c r="AM195" s="302"/>
      <c r="AN195" s="302"/>
      <c r="AO195" s="302"/>
      <c r="AP195" s="302"/>
      <c r="AQ195" s="302"/>
      <c r="AR195" s="302"/>
      <c r="AS195" s="302"/>
      <c r="AT195" s="302"/>
      <c r="AU195" s="302"/>
      <c r="AV195" s="302"/>
      <c r="AW195" s="302"/>
      <c r="AX195" s="302"/>
      <c r="AY195" s="302"/>
      <c r="AZ195" s="302"/>
      <c r="BA195" s="302"/>
      <c r="BB195" s="302"/>
      <c r="BC195" s="302"/>
      <c r="BD195" s="302"/>
      <c r="BE195" s="302"/>
      <c r="BF195" s="302"/>
      <c r="BG195" s="302"/>
      <c r="BH195" s="302"/>
      <c r="BI195" s="302"/>
      <c r="BJ195" s="302"/>
      <c r="BK195" s="302"/>
      <c r="BL195" s="302"/>
      <c r="BM195" s="302"/>
      <c r="BN195" s="302"/>
      <c r="BO195" s="302"/>
      <c r="BP195" s="302"/>
      <c r="BQ195" s="302"/>
      <c r="BR195" s="302"/>
      <c r="BS195" s="302"/>
      <c r="BT195" s="302"/>
      <c r="BU195" s="302"/>
      <c r="BV195" s="302"/>
      <c r="BW195" s="302"/>
      <c r="BX195" s="302"/>
      <c r="BY195" s="302"/>
      <c r="BZ195" s="302"/>
      <c r="CA195" s="302"/>
      <c r="CB195" s="189"/>
      <c r="CC195" s="303"/>
      <c r="CD195" s="303"/>
      <c r="CE195" s="53" t="s">
        <v>3</v>
      </c>
      <c r="CG195" s="315">
        <f>IF($I192=CG$6,$H192*$L192,
IF(CF195&gt;0,+CF195-CF196,0))</f>
        <v>0</v>
      </c>
      <c r="CH195" s="315">
        <f t="shared" ref="CH195:CZ195" si="651">IF($I192=CH$6,$H192*$L192,
IF(CG195&gt;0,+CG195-CG196,0))</f>
        <v>0</v>
      </c>
      <c r="CI195" s="315">
        <f t="shared" si="651"/>
        <v>0</v>
      </c>
      <c r="CJ195" s="315">
        <f t="shared" si="651"/>
        <v>0</v>
      </c>
      <c r="CK195" s="315">
        <f t="shared" si="651"/>
        <v>0</v>
      </c>
      <c r="CL195" s="315">
        <f t="shared" si="651"/>
        <v>0</v>
      </c>
      <c r="CM195" s="315">
        <f t="shared" si="651"/>
        <v>0</v>
      </c>
      <c r="CN195" s="315">
        <f t="shared" si="651"/>
        <v>0</v>
      </c>
      <c r="CO195" s="315">
        <f t="shared" si="651"/>
        <v>0</v>
      </c>
      <c r="CP195" s="315">
        <f t="shared" si="651"/>
        <v>0</v>
      </c>
      <c r="CQ195" s="315">
        <f t="shared" si="651"/>
        <v>0</v>
      </c>
      <c r="CR195" s="315">
        <f t="shared" si="651"/>
        <v>0</v>
      </c>
      <c r="CS195" s="315">
        <f t="shared" si="651"/>
        <v>0</v>
      </c>
      <c r="CT195" s="315">
        <f t="shared" si="651"/>
        <v>0</v>
      </c>
      <c r="CU195" s="315">
        <f t="shared" si="651"/>
        <v>0</v>
      </c>
      <c r="CV195" s="315">
        <f t="shared" si="651"/>
        <v>0</v>
      </c>
      <c r="CW195" s="315">
        <f t="shared" si="651"/>
        <v>0</v>
      </c>
      <c r="CX195" s="315">
        <f t="shared" si="651"/>
        <v>0</v>
      </c>
      <c r="CY195" s="315">
        <f t="shared" si="651"/>
        <v>0</v>
      </c>
      <c r="CZ195" s="315">
        <f t="shared" si="651"/>
        <v>0</v>
      </c>
    </row>
    <row r="196" spans="1:104" ht="15" hidden="1" customHeight="1" outlineLevel="1" x14ac:dyDescent="0.3">
      <c r="A196" s="304"/>
      <c r="B196" s="338"/>
      <c r="C196" s="305"/>
      <c r="D196" s="306"/>
      <c r="E196" s="307" t="str">
        <f>_xlfn.IFNA(INDEX(Table_Def[[Asset category]:[Unit]],MATCH(Insert_Assets!B196,Table_Def[Asset category],0),2),"")</f>
        <v/>
      </c>
      <c r="F196" s="339"/>
      <c r="G196" s="379" t="s">
        <v>211</v>
      </c>
      <c r="H196" s="380">
        <f t="shared" si="487"/>
        <v>0</v>
      </c>
      <c r="I196" s="243"/>
      <c r="J196" s="310"/>
      <c r="K196" s="311">
        <f t="shared" si="650"/>
        <v>0</v>
      </c>
      <c r="L196" s="312">
        <f t="shared" si="560"/>
        <v>1</v>
      </c>
      <c r="M196" s="313">
        <f t="shared" si="484"/>
        <v>0</v>
      </c>
      <c r="N196" s="316">
        <f>_xlfn.IFNA(IF(INDEX(Table_Def[],MATCH(B196,Table_Def[Asset category],0),3)=0,20,INDEX(Table_Def[],MATCH(B196,Table_Def[Asset category],0),3)),0)</f>
        <v>0</v>
      </c>
      <c r="P196" s="178"/>
      <c r="Q196" s="178"/>
      <c r="R196" s="178"/>
      <c r="S196" s="178"/>
      <c r="T196" s="302"/>
      <c r="U196" s="302"/>
      <c r="V196" s="302"/>
      <c r="W196" s="302"/>
      <c r="X196" s="302"/>
      <c r="Y196" s="302"/>
      <c r="Z196" s="302"/>
      <c r="AA196" s="302"/>
      <c r="AB196" s="302"/>
      <c r="AC196" s="302"/>
      <c r="AD196" s="302"/>
      <c r="AE196" s="302"/>
      <c r="AF196" s="302"/>
      <c r="AG196" s="302"/>
      <c r="AH196" s="302"/>
      <c r="AI196" s="302"/>
      <c r="AJ196" s="302"/>
      <c r="AK196" s="302"/>
      <c r="AL196" s="302"/>
      <c r="AM196" s="302"/>
      <c r="AN196" s="302"/>
      <c r="AO196" s="302"/>
      <c r="AP196" s="302"/>
      <c r="AQ196" s="302"/>
      <c r="AR196" s="302"/>
      <c r="AS196" s="302"/>
      <c r="AT196" s="302"/>
      <c r="AU196" s="302"/>
      <c r="AV196" s="302"/>
      <c r="AW196" s="302"/>
      <c r="AX196" s="302"/>
      <c r="AY196" s="302"/>
      <c r="AZ196" s="302"/>
      <c r="BA196" s="302"/>
      <c r="BB196" s="302"/>
      <c r="BC196" s="302"/>
      <c r="BD196" s="302"/>
      <c r="BE196" s="302"/>
      <c r="BF196" s="302"/>
      <c r="BG196" s="302"/>
      <c r="BH196" s="302"/>
      <c r="BI196" s="302"/>
      <c r="BJ196" s="302"/>
      <c r="BK196" s="302"/>
      <c r="BL196" s="302"/>
      <c r="BM196" s="302"/>
      <c r="BN196" s="302"/>
      <c r="BO196" s="302"/>
      <c r="BP196" s="302"/>
      <c r="BQ196" s="302"/>
      <c r="BR196" s="302"/>
      <c r="BS196" s="302"/>
      <c r="BT196" s="302"/>
      <c r="BU196" s="302"/>
      <c r="BV196" s="302"/>
      <c r="BW196" s="302"/>
      <c r="BX196" s="302"/>
      <c r="BY196" s="302"/>
      <c r="BZ196" s="302"/>
      <c r="CA196" s="302"/>
      <c r="CB196" s="189"/>
      <c r="CC196" s="303"/>
      <c r="CD196" s="303"/>
      <c r="CE196" s="53" t="s">
        <v>38</v>
      </c>
      <c r="CF196" s="315"/>
      <c r="CG196" s="315">
        <f>IF(CG197&lt;1,0,CG198-CG197)</f>
        <v>0</v>
      </c>
      <c r="CH196" s="315">
        <f t="shared" ref="CH196:CZ196" si="652">IF(CH197&lt;1,0,CH198-CH197)</f>
        <v>0</v>
      </c>
      <c r="CI196" s="315">
        <f t="shared" si="652"/>
        <v>0</v>
      </c>
      <c r="CJ196" s="315">
        <f t="shared" si="652"/>
        <v>0</v>
      </c>
      <c r="CK196" s="315">
        <f t="shared" si="652"/>
        <v>0</v>
      </c>
      <c r="CL196" s="315">
        <f t="shared" si="652"/>
        <v>0</v>
      </c>
      <c r="CM196" s="315">
        <f t="shared" si="652"/>
        <v>0</v>
      </c>
      <c r="CN196" s="315">
        <f t="shared" si="652"/>
        <v>0</v>
      </c>
      <c r="CO196" s="315">
        <f t="shared" si="652"/>
        <v>0</v>
      </c>
      <c r="CP196" s="315">
        <f t="shared" si="652"/>
        <v>0</v>
      </c>
      <c r="CQ196" s="315">
        <f t="shared" si="652"/>
        <v>0</v>
      </c>
      <c r="CR196" s="315">
        <f t="shared" si="652"/>
        <v>0</v>
      </c>
      <c r="CS196" s="315">
        <f t="shared" si="652"/>
        <v>0</v>
      </c>
      <c r="CT196" s="315">
        <f t="shared" si="652"/>
        <v>0</v>
      </c>
      <c r="CU196" s="315">
        <f t="shared" si="652"/>
        <v>0</v>
      </c>
      <c r="CV196" s="315">
        <f t="shared" si="652"/>
        <v>0</v>
      </c>
      <c r="CW196" s="315">
        <f t="shared" si="652"/>
        <v>0</v>
      </c>
      <c r="CX196" s="315">
        <f t="shared" si="652"/>
        <v>0</v>
      </c>
      <c r="CY196" s="315">
        <f t="shared" si="652"/>
        <v>0</v>
      </c>
      <c r="CZ196" s="315">
        <f t="shared" si="652"/>
        <v>0</v>
      </c>
    </row>
    <row r="197" spans="1:104" ht="15" hidden="1" customHeight="1" outlineLevel="1" x14ac:dyDescent="0.3">
      <c r="A197" s="304"/>
      <c r="B197" s="338"/>
      <c r="C197" s="305"/>
      <c r="D197" s="306"/>
      <c r="E197" s="307" t="str">
        <f>_xlfn.IFNA(INDEX(Table_Def[[Asset category]:[Unit]],MATCH(Insert_Assets!B197,Table_Def[Asset category],0),2),"")</f>
        <v/>
      </c>
      <c r="F197" s="339"/>
      <c r="G197" s="379" t="s">
        <v>211</v>
      </c>
      <c r="H197" s="380">
        <f t="shared" si="487"/>
        <v>0</v>
      </c>
      <c r="I197" s="243"/>
      <c r="J197" s="310"/>
      <c r="K197" s="311">
        <f t="shared" si="650"/>
        <v>0</v>
      </c>
      <c r="L197" s="312">
        <f t="shared" si="560"/>
        <v>1</v>
      </c>
      <c r="M197" s="313">
        <f t="shared" si="484"/>
        <v>0</v>
      </c>
      <c r="N197" s="316">
        <f>_xlfn.IFNA(IF(INDEX(Table_Def[],MATCH(B197,Table_Def[Asset category],0),3)=0,20,INDEX(Table_Def[],MATCH(B197,Table_Def[Asset category],0),3)),0)</f>
        <v>0</v>
      </c>
      <c r="P197" s="178"/>
      <c r="Q197" s="178"/>
      <c r="R197" s="178"/>
      <c r="S197" s="178"/>
      <c r="T197" s="302"/>
      <c r="U197" s="302"/>
      <c r="V197" s="302"/>
      <c r="W197" s="302"/>
      <c r="X197" s="302"/>
      <c r="Y197" s="302"/>
      <c r="Z197" s="302"/>
      <c r="AA197" s="302"/>
      <c r="AB197" s="302"/>
      <c r="AC197" s="302"/>
      <c r="AD197" s="302"/>
      <c r="AE197" s="302"/>
      <c r="AF197" s="302"/>
      <c r="AG197" s="302"/>
      <c r="AH197" s="302"/>
      <c r="AI197" s="302"/>
      <c r="AJ197" s="302"/>
      <c r="AK197" s="302"/>
      <c r="AL197" s="302"/>
      <c r="AM197" s="302"/>
      <c r="AN197" s="302"/>
      <c r="AO197" s="302"/>
      <c r="AP197" s="302"/>
      <c r="AQ197" s="302"/>
      <c r="AR197" s="302"/>
      <c r="AS197" s="302"/>
      <c r="AT197" s="302"/>
      <c r="AU197" s="302"/>
      <c r="AV197" s="302"/>
      <c r="AW197" s="302"/>
      <c r="AX197" s="302"/>
      <c r="AY197" s="302"/>
      <c r="AZ197" s="302"/>
      <c r="BA197" s="302"/>
      <c r="BB197" s="302"/>
      <c r="BC197" s="302"/>
      <c r="BD197" s="302"/>
      <c r="BE197" s="302"/>
      <c r="BF197" s="302"/>
      <c r="BG197" s="302"/>
      <c r="BH197" s="302"/>
      <c r="BI197" s="302"/>
      <c r="BJ197" s="302"/>
      <c r="BK197" s="302"/>
      <c r="BL197" s="302"/>
      <c r="BM197" s="302"/>
      <c r="BN197" s="302"/>
      <c r="BO197" s="302"/>
      <c r="BP197" s="302"/>
      <c r="BQ197" s="302"/>
      <c r="BR197" s="302"/>
      <c r="BS197" s="302"/>
      <c r="BT197" s="302"/>
      <c r="BU197" s="302"/>
      <c r="BV197" s="302"/>
      <c r="BW197" s="302"/>
      <c r="BX197" s="302"/>
      <c r="BY197" s="302"/>
      <c r="BZ197" s="302"/>
      <c r="CA197" s="302"/>
      <c r="CB197" s="189"/>
      <c r="CC197" s="303"/>
      <c r="CD197" s="303"/>
      <c r="CE197" s="53" t="s">
        <v>47</v>
      </c>
      <c r="CG197" s="315">
        <f>CG195*Insert_Finance!$C$17</f>
        <v>0</v>
      </c>
      <c r="CH197" s="315">
        <f>CH195*Insert_Finance!$C$17</f>
        <v>0</v>
      </c>
      <c r="CI197" s="315">
        <f>CI195*Insert_Finance!$C$17</f>
        <v>0</v>
      </c>
      <c r="CJ197" s="315">
        <f>CJ195*Insert_Finance!$C$17</f>
        <v>0</v>
      </c>
      <c r="CK197" s="315">
        <f>CK195*Insert_Finance!$C$17</f>
        <v>0</v>
      </c>
      <c r="CL197" s="315">
        <f>CL195*Insert_Finance!$C$17</f>
        <v>0</v>
      </c>
      <c r="CM197" s="315">
        <f>CM195*Insert_Finance!$C$17</f>
        <v>0</v>
      </c>
      <c r="CN197" s="315">
        <f>CN195*Insert_Finance!$C$17</f>
        <v>0</v>
      </c>
      <c r="CO197" s="315">
        <f>CO195*Insert_Finance!$C$17</f>
        <v>0</v>
      </c>
      <c r="CP197" s="315">
        <f>CP195*Insert_Finance!$C$17</f>
        <v>0</v>
      </c>
      <c r="CQ197" s="315">
        <f>CQ195*Insert_Finance!$C$17</f>
        <v>0</v>
      </c>
      <c r="CR197" s="315">
        <f>CR195*Insert_Finance!$C$17</f>
        <v>0</v>
      </c>
      <c r="CS197" s="315">
        <f>CS195*Insert_Finance!$C$17</f>
        <v>0</v>
      </c>
      <c r="CT197" s="315">
        <f>CT195*Insert_Finance!$C$17</f>
        <v>0</v>
      </c>
      <c r="CU197" s="315">
        <f>CU195*Insert_Finance!$C$17</f>
        <v>0</v>
      </c>
      <c r="CV197" s="315">
        <f>CV195*Insert_Finance!$C$17</f>
        <v>0</v>
      </c>
      <c r="CW197" s="315">
        <f>CW195*Insert_Finance!$C$17</f>
        <v>0</v>
      </c>
      <c r="CX197" s="315">
        <f>CX195*Insert_Finance!$C$17</f>
        <v>0</v>
      </c>
      <c r="CY197" s="315">
        <f>CY195*Insert_Finance!$C$17</f>
        <v>0</v>
      </c>
      <c r="CZ197" s="315">
        <f>CZ195*Insert_Finance!$C$17</f>
        <v>0</v>
      </c>
    </row>
    <row r="198" spans="1:104" ht="15" hidden="1" customHeight="1" outlineLevel="1" x14ac:dyDescent="0.3">
      <c r="A198" s="304"/>
      <c r="B198" s="338"/>
      <c r="C198" s="305"/>
      <c r="D198" s="306"/>
      <c r="E198" s="307" t="str">
        <f>_xlfn.IFNA(INDEX(Table_Def[[Asset category]:[Unit]],MATCH(Insert_Assets!B198,Table_Def[Asset category],0),2),"")</f>
        <v/>
      </c>
      <c r="F198" s="339"/>
      <c r="G198" s="379" t="s">
        <v>211</v>
      </c>
      <c r="H198" s="380">
        <f t="shared" si="487"/>
        <v>0</v>
      </c>
      <c r="I198" s="243"/>
      <c r="J198" s="310"/>
      <c r="K198" s="311">
        <f t="shared" si="650"/>
        <v>0</v>
      </c>
      <c r="L198" s="312">
        <f t="shared" si="560"/>
        <v>1</v>
      </c>
      <c r="M198" s="313">
        <f t="shared" si="484"/>
        <v>0</v>
      </c>
      <c r="N198" s="316">
        <f>_xlfn.IFNA(IF(INDEX(Table_Def[],MATCH(B198,Table_Def[Asset category],0),3)=0,20,INDEX(Table_Def[],MATCH(B198,Table_Def[Asset category],0),3)),0)</f>
        <v>0</v>
      </c>
      <c r="P198" s="178"/>
      <c r="Q198" s="178"/>
      <c r="R198" s="178"/>
      <c r="S198" s="178"/>
      <c r="T198" s="302"/>
      <c r="U198" s="302"/>
      <c r="V198" s="302"/>
      <c r="W198" s="302"/>
      <c r="X198" s="302"/>
      <c r="Y198" s="302"/>
      <c r="Z198" s="302"/>
      <c r="AA198" s="302"/>
      <c r="AB198" s="302"/>
      <c r="AC198" s="302"/>
      <c r="AD198" s="302"/>
      <c r="AE198" s="302"/>
      <c r="AF198" s="302"/>
      <c r="AG198" s="302"/>
      <c r="AH198" s="302"/>
      <c r="AI198" s="302"/>
      <c r="AJ198" s="302"/>
      <c r="AK198" s="302"/>
      <c r="AL198" s="302"/>
      <c r="AM198" s="302"/>
      <c r="AN198" s="302"/>
      <c r="AO198" s="302"/>
      <c r="AP198" s="302"/>
      <c r="AQ198" s="302"/>
      <c r="AR198" s="302"/>
      <c r="AS198" s="302"/>
      <c r="AT198" s="302"/>
      <c r="AU198" s="302"/>
      <c r="AV198" s="302"/>
      <c r="AW198" s="302"/>
      <c r="AX198" s="302"/>
      <c r="AY198" s="302"/>
      <c r="AZ198" s="302"/>
      <c r="BA198" s="302"/>
      <c r="BB198" s="302"/>
      <c r="BC198" s="302"/>
      <c r="BD198" s="302"/>
      <c r="BE198" s="302"/>
      <c r="BF198" s="302"/>
      <c r="BG198" s="302"/>
      <c r="BH198" s="302"/>
      <c r="BI198" s="302"/>
      <c r="BJ198" s="302"/>
      <c r="BK198" s="302"/>
      <c r="BL198" s="302"/>
      <c r="BM198" s="302"/>
      <c r="BN198" s="302"/>
      <c r="BO198" s="302"/>
      <c r="BP198" s="302"/>
      <c r="BQ198" s="302"/>
      <c r="BR198" s="302"/>
      <c r="BS198" s="302"/>
      <c r="BT198" s="302"/>
      <c r="BU198" s="302"/>
      <c r="BV198" s="302"/>
      <c r="BW198" s="302"/>
      <c r="BX198" s="302"/>
      <c r="BY198" s="302"/>
      <c r="BZ198" s="302"/>
      <c r="CA198" s="302"/>
      <c r="CB198" s="189"/>
      <c r="CC198" s="303"/>
      <c r="CD198" s="303"/>
      <c r="CE198" s="53" t="s">
        <v>48</v>
      </c>
      <c r="CF198" s="315"/>
      <c r="CG198" s="315">
        <f ca="1">IF(CG195=0,0,
IF(CG195&lt;1,0,
IF($N192-CG193&lt;&gt;$N192,-PMT(Insert_Finance!$C$17,$N192,OFFSET(CG195,,(CG193-$N192),1,1),0,0),
IF(CG193=0,0,CF198))))</f>
        <v>0</v>
      </c>
      <c r="CH198" s="315">
        <f ca="1">IF(CH195=0,0,
IF(CH195&lt;1,0,
IF($N192-CH193&lt;&gt;$N192,-PMT(Insert_Finance!$C$17,$N192,OFFSET(CH195,,(CH193-$N192),1,1),0,0),
IF(CH193=0,0,CG198))))</f>
        <v>0</v>
      </c>
      <c r="CI198" s="315">
        <f ca="1">IF(CI195=0,0,
IF(CI195&lt;1,0,
IF($N192-CI193&lt;&gt;$N192,-PMT(Insert_Finance!$C$17,$N192,OFFSET(CI195,,(CI193-$N192),1,1),0,0),
IF(CI193=0,0,CH198))))</f>
        <v>0</v>
      </c>
      <c r="CJ198" s="315">
        <f ca="1">IF(CJ195=0,0,
IF(CJ195&lt;1,0,
IF($N192-CJ193&lt;&gt;$N192,-PMT(Insert_Finance!$C$17,$N192,OFFSET(CJ195,,(CJ193-$N192),1,1),0,0),
IF(CJ193=0,0,CI198))))</f>
        <v>0</v>
      </c>
      <c r="CK198" s="315">
        <f ca="1">IF(CK195=0,0,
IF(CK195&lt;1,0,
IF($N192-CK193&lt;&gt;$N192,-PMT(Insert_Finance!$C$17,$N192,OFFSET(CK195,,(CK193-$N192),1,1),0,0),
IF(CK193=0,0,CJ198))))</f>
        <v>0</v>
      </c>
      <c r="CL198" s="315">
        <f ca="1">IF(CL195=0,0,
IF(CL195&lt;1,0,
IF($N192-CL193&lt;&gt;$N192,-PMT(Insert_Finance!$C$17,$N192,OFFSET(CL195,,(CL193-$N192),1,1),0,0),
IF(CL193=0,0,CK198))))</f>
        <v>0</v>
      </c>
      <c r="CM198" s="315">
        <f ca="1">IF(CM195=0,0,
IF(CM195&lt;1,0,
IF($N192-CM193&lt;&gt;$N192,-PMT(Insert_Finance!$C$17,$N192,OFFSET(CM195,,(CM193-$N192),1,1),0,0),
IF(CM193=0,0,CL198))))</f>
        <v>0</v>
      </c>
      <c r="CN198" s="315">
        <f ca="1">IF(CN195=0,0,
IF(CN195&lt;1,0,
IF($N192-CN193&lt;&gt;$N192,-PMT(Insert_Finance!$C$17,$N192,OFFSET(CN195,,(CN193-$N192),1,1),0,0),
IF(CN193=0,0,CM198))))</f>
        <v>0</v>
      </c>
      <c r="CO198" s="315">
        <f ca="1">IF(CO195=0,0,
IF(CO195&lt;1,0,
IF($N192-CO193&lt;&gt;$N192,-PMT(Insert_Finance!$C$17,$N192,OFFSET(CO195,,(CO193-$N192),1,1),0,0),
IF(CO193=0,0,CN198))))</f>
        <v>0</v>
      </c>
      <c r="CP198" s="315">
        <f ca="1">IF(CP195=0,0,
IF(CP195&lt;1,0,
IF($N192-CP193&lt;&gt;$N192,-PMT(Insert_Finance!$C$17,$N192,OFFSET(CP195,,(CP193-$N192),1,1),0,0),
IF(CP193=0,0,CO198))))</f>
        <v>0</v>
      </c>
      <c r="CQ198" s="315">
        <f ca="1">IF(CQ195=0,0,
IF(CQ195&lt;1,0,
IF($N192-CQ193&lt;&gt;$N192,-PMT(Insert_Finance!$C$17,$N192,OFFSET(CQ195,,(CQ193-$N192),1,1),0,0),
IF(CQ193=0,0,CP198))))</f>
        <v>0</v>
      </c>
      <c r="CR198" s="315">
        <f ca="1">IF(CR195=0,0,
IF(CR195&lt;1,0,
IF($N192-CR193&lt;&gt;$N192,-PMT(Insert_Finance!$C$17,$N192,OFFSET(CR195,,(CR193-$N192),1,1),0,0),
IF(CR193=0,0,CQ198))))</f>
        <v>0</v>
      </c>
      <c r="CS198" s="315">
        <f ca="1">IF(CS195=0,0,
IF(CS195&lt;1,0,
IF($N192-CS193&lt;&gt;$N192,-PMT(Insert_Finance!$C$17,$N192,OFFSET(CS195,,(CS193-$N192),1,1),0,0),
IF(CS193=0,0,CR198))))</f>
        <v>0</v>
      </c>
      <c r="CT198" s="315">
        <f ca="1">IF(CT195=0,0,
IF(CT195&lt;1,0,
IF($N192-CT193&lt;&gt;$N192,-PMT(Insert_Finance!$C$17,$N192,OFFSET(CT195,,(CT193-$N192),1,1),0,0),
IF(CT193=0,0,CS198))))</f>
        <v>0</v>
      </c>
      <c r="CU198" s="315">
        <f ca="1">IF(CU195=0,0,
IF(CU195&lt;1,0,
IF($N192-CU193&lt;&gt;$N192,-PMT(Insert_Finance!$C$17,$N192,OFFSET(CU195,,(CU193-$N192),1,1),0,0),
IF(CU193=0,0,CT198))))</f>
        <v>0</v>
      </c>
      <c r="CV198" s="315">
        <f ca="1">IF(CV195=0,0,
IF(CV195&lt;1,0,
IF($N192-CV193&lt;&gt;$N192,-PMT(Insert_Finance!$C$17,$N192,OFFSET(CV195,,(CV193-$N192),1,1),0,0),
IF(CV193=0,0,CU198))))</f>
        <v>0</v>
      </c>
      <c r="CW198" s="315">
        <f ca="1">IF(CW195=0,0,
IF(CW195&lt;1,0,
IF($N192-CW193&lt;&gt;$N192,-PMT(Insert_Finance!$C$17,$N192,OFFSET(CW195,,(CW193-$N192),1,1),0,0),
IF(CW193=0,0,CV198))))</f>
        <v>0</v>
      </c>
      <c r="CX198" s="315">
        <f ca="1">IF(CX195=0,0,
IF(CX195&lt;1,0,
IF($N192-CX193&lt;&gt;$N192,-PMT(Insert_Finance!$C$17,$N192,OFFSET(CX195,,(CX193-$N192),1,1),0,0),
IF(CX193=0,0,CW198))))</f>
        <v>0</v>
      </c>
      <c r="CY198" s="315">
        <f ca="1">IF(CY195=0,0,
IF(CY195&lt;1,0,
IF($N192-CY193&lt;&gt;$N192,-PMT(Insert_Finance!$C$17,$N192,OFFSET(CY195,,(CY193-$N192),1,1),0,0),
IF(CY193=0,0,CX198))))</f>
        <v>0</v>
      </c>
      <c r="CZ198" s="315">
        <f ca="1">IF(CZ195=0,0,
IF(CZ195&lt;1,0,
IF($N192-CZ193&lt;&gt;$N192,-PMT(Insert_Finance!$C$17,$N192,OFFSET(CZ195,,(CZ193-$N192),1,1),0,0),
IF(CZ193=0,0,CY198))))</f>
        <v>0</v>
      </c>
    </row>
    <row r="199" spans="1:104" ht="30" customHeight="1" collapsed="1" x14ac:dyDescent="0.3">
      <c r="A199" s="304"/>
      <c r="B199" s="674"/>
      <c r="C199" s="657"/>
      <c r="D199" s="658"/>
      <c r="E199" s="307" t="str">
        <f>_xlfn.IFNA(INDEX(Table_Def[[Asset category]:[Unit]],MATCH(Insert_Assets!B199,Table_Def[Asset category],0),2),"")</f>
        <v/>
      </c>
      <c r="F199" s="682"/>
      <c r="G199" s="379" t="s">
        <v>211</v>
      </c>
      <c r="H199" s="380">
        <f t="shared" si="487"/>
        <v>0</v>
      </c>
      <c r="I199" s="669"/>
      <c r="J199" s="670"/>
      <c r="K199" s="311">
        <f t="shared" si="650"/>
        <v>0</v>
      </c>
      <c r="L199" s="312">
        <f t="shared" si="560"/>
        <v>1</v>
      </c>
      <c r="M199" s="313">
        <f t="shared" si="484"/>
        <v>0</v>
      </c>
      <c r="N199" s="316">
        <f>_xlfn.IFNA(IF(INDEX(Table_Def[],MATCH(B199,Table_Def[Asset category],0),3)=0,20,INDEX(Table_Def[],MATCH(B199,Table_Def[Asset category],0),3)),0)</f>
        <v>0</v>
      </c>
      <c r="P199" s="178"/>
      <c r="Q199" s="178"/>
      <c r="R199" s="178"/>
      <c r="S199" s="178"/>
      <c r="T199" s="302">
        <f t="shared" si="492"/>
        <v>0</v>
      </c>
      <c r="U199" s="302">
        <f>SUMIF($CG$6:$CZ$6,T$17,$CG202:$CZ202)</f>
        <v>0</v>
      </c>
      <c r="V199" s="302">
        <f>SUMIF($CG$6:$CZ$6,T$17,$CG204:$CZ204)</f>
        <v>0</v>
      </c>
      <c r="W199" s="302">
        <f t="shared" si="493"/>
        <v>0</v>
      </c>
      <c r="X199" s="302">
        <f>SUMIF($CG$6:$CZ$6,W$17,$CG202:$CZ202)</f>
        <v>0</v>
      </c>
      <c r="Y199" s="302">
        <f>SUMIF($CG$6:$CZ$6,W$17,$CG204:$CZ204)</f>
        <v>0</v>
      </c>
      <c r="Z199" s="302">
        <f t="shared" si="494"/>
        <v>0</v>
      </c>
      <c r="AA199" s="302">
        <f>SUMIF($CG$6:$CZ$6,Z$17,$CG202:$CZ202)</f>
        <v>0</v>
      </c>
      <c r="AB199" s="302">
        <f>SUMIF($CG$6:$CZ$6,Z$17,$CG204:$CZ204)</f>
        <v>0</v>
      </c>
      <c r="AC199" s="302">
        <f t="shared" si="495"/>
        <v>0</v>
      </c>
      <c r="AD199" s="302">
        <f>SUMIF($CG$6:$CZ$6,AC$17,$CG202:$CZ202)</f>
        <v>0</v>
      </c>
      <c r="AE199" s="302">
        <f>SUMIF($CG$6:$CZ$6,AC$17,$CG204:$CZ204)</f>
        <v>0</v>
      </c>
      <c r="AF199" s="302">
        <f t="shared" si="496"/>
        <v>0</v>
      </c>
      <c r="AG199" s="302">
        <f>SUMIF($CG$6:$CZ$6,AF$17,$CG202:$CZ202)</f>
        <v>0</v>
      </c>
      <c r="AH199" s="302">
        <f>SUMIF($CG$6:$CZ$6,AF$17,$CG204:$CZ204)</f>
        <v>0</v>
      </c>
      <c r="AI199" s="302">
        <f t="shared" si="497"/>
        <v>0</v>
      </c>
      <c r="AJ199" s="302">
        <f>SUMIF($CG$6:$CZ$6,AI$17,$CG202:$CZ202)</f>
        <v>0</v>
      </c>
      <c r="AK199" s="302">
        <f>SUMIF($CG$6:$CZ$6,AI$17,$CG204:$CZ204)</f>
        <v>0</v>
      </c>
      <c r="AL199" s="302">
        <f t="shared" si="498"/>
        <v>0</v>
      </c>
      <c r="AM199" s="302">
        <f>SUMIF($CG$6:$CZ$6,AL$17,$CG202:$CZ202)</f>
        <v>0</v>
      </c>
      <c r="AN199" s="302">
        <f>SUMIF($CG$6:$CZ$6,AL$17,$CG204:$CZ204)</f>
        <v>0</v>
      </c>
      <c r="AO199" s="302">
        <f t="shared" si="499"/>
        <v>0</v>
      </c>
      <c r="AP199" s="302">
        <f>SUMIF($CG$6:$CZ$6,AO$17,$CG202:$CZ202)</f>
        <v>0</v>
      </c>
      <c r="AQ199" s="302">
        <f>SUMIF($CG$6:$CZ$6,AO$17,$CG204:$CZ204)</f>
        <v>0</v>
      </c>
      <c r="AR199" s="302">
        <f t="shared" si="500"/>
        <v>0</v>
      </c>
      <c r="AS199" s="302">
        <f>SUMIF($CG$6:$CZ$6,AR$17,$CG202:$CZ202)</f>
        <v>0</v>
      </c>
      <c r="AT199" s="302">
        <f>SUMIF($CG$6:$CZ$6,AR$17,$CG204:$CZ204)</f>
        <v>0</v>
      </c>
      <c r="AU199" s="302">
        <f t="shared" si="501"/>
        <v>0</v>
      </c>
      <c r="AV199" s="302">
        <f>SUMIF($CG$6:$CZ$6,AU$17,$CG202:$CZ202)</f>
        <v>0</v>
      </c>
      <c r="AW199" s="302">
        <f>SUMIF($CG$6:$CZ$6,AU$17,$CG204:$CZ204)</f>
        <v>0</v>
      </c>
      <c r="AX199" s="302">
        <f t="shared" si="502"/>
        <v>0</v>
      </c>
      <c r="AY199" s="302">
        <f>SUMIF($CG$6:$CZ$6,AX$17,$CG202:$CZ202)</f>
        <v>0</v>
      </c>
      <c r="AZ199" s="302">
        <f>SUMIF($CG$6:$CZ$6,AX$17,$CG204:$CZ204)</f>
        <v>0</v>
      </c>
      <c r="BA199" s="302">
        <f t="shared" si="503"/>
        <v>0</v>
      </c>
      <c r="BB199" s="302">
        <f>SUMIF($CG$6:$CZ$6,BA$17,$CG202:$CZ202)</f>
        <v>0</v>
      </c>
      <c r="BC199" s="302">
        <f>SUMIF($CG$6:$CZ$6,BA$17,$CG204:$CZ204)</f>
        <v>0</v>
      </c>
      <c r="BD199" s="302">
        <f t="shared" si="504"/>
        <v>0</v>
      </c>
      <c r="BE199" s="302">
        <f>SUMIF($CG$6:$CZ$6,BD$17,$CG202:$CZ202)</f>
        <v>0</v>
      </c>
      <c r="BF199" s="302">
        <f>SUMIF($CG$6:$CZ$6,BD$17,$CG204:$CZ204)</f>
        <v>0</v>
      </c>
      <c r="BG199" s="302">
        <f t="shared" si="505"/>
        <v>0</v>
      </c>
      <c r="BH199" s="302">
        <f>SUMIF($CG$6:$CZ$6,BG$17,$CG202:$CZ202)</f>
        <v>0</v>
      </c>
      <c r="BI199" s="302">
        <f>SUMIF($CG$6:$CZ$6,BG$17,$CG204:$CZ204)</f>
        <v>0</v>
      </c>
      <c r="BJ199" s="302">
        <f t="shared" si="506"/>
        <v>0</v>
      </c>
      <c r="BK199" s="302">
        <f>SUMIF($CG$6:$CZ$6,BJ$17,$CG202:$CZ202)</f>
        <v>0</v>
      </c>
      <c r="BL199" s="302">
        <f>SUMIF($CG$6:$CZ$6,BJ$17,$CG204:$CZ204)</f>
        <v>0</v>
      </c>
      <c r="BM199" s="302">
        <f t="shared" si="507"/>
        <v>0</v>
      </c>
      <c r="BN199" s="302">
        <f>SUMIF($CG$6:$CZ$6,BM$17,$CG202:$CZ202)</f>
        <v>0</v>
      </c>
      <c r="BO199" s="302">
        <f>SUMIF($CG$6:$CZ$6,BM$17,$CG204:$CZ204)</f>
        <v>0</v>
      </c>
      <c r="BP199" s="302">
        <f t="shared" si="508"/>
        <v>0</v>
      </c>
      <c r="BQ199" s="302">
        <f>SUMIF($CG$6:$CZ$6,BP$17,$CG202:$CZ202)</f>
        <v>0</v>
      </c>
      <c r="BR199" s="302">
        <f>SUMIF($CG$6:$CZ$6,BP$17,$CG204:$CZ204)</f>
        <v>0</v>
      </c>
      <c r="BS199" s="302">
        <f t="shared" si="509"/>
        <v>0</v>
      </c>
      <c r="BT199" s="302">
        <f>SUMIF($CG$6:$CZ$6,BS$17,$CG202:$CZ202)</f>
        <v>0</v>
      </c>
      <c r="BU199" s="302">
        <f>SUMIF($CG$6:$CZ$6,BS$17,$CG204:$CZ204)</f>
        <v>0</v>
      </c>
      <c r="BV199" s="302">
        <f t="shared" si="510"/>
        <v>0</v>
      </c>
      <c r="BW199" s="302">
        <f>SUMIF($CG$6:$CZ$6,BV$17,$CG202:$CZ202)</f>
        <v>0</v>
      </c>
      <c r="BX199" s="302">
        <f>SUMIF($CG$6:$CZ$6,BV$17,$CG204:$CZ204)</f>
        <v>0</v>
      </c>
      <c r="BY199" s="302">
        <f t="shared" si="511"/>
        <v>0</v>
      </c>
      <c r="BZ199" s="302">
        <f>SUMIF($CG$6:$CZ$6,BY$17,$CG202:$CZ202)</f>
        <v>0</v>
      </c>
      <c r="CA199" s="302">
        <f>SUMIF($CG$6:$CZ$6,BY$17,$CG204:$CZ204)</f>
        <v>0</v>
      </c>
      <c r="CB199" s="189"/>
      <c r="CC199" s="303"/>
      <c r="CD199" s="303"/>
      <c r="CF199" s="293"/>
      <c r="CG199" s="315"/>
    </row>
    <row r="200" spans="1:104" ht="15" hidden="1" customHeight="1" outlineLevel="1" x14ac:dyDescent="0.3">
      <c r="A200" s="304"/>
      <c r="B200" s="381"/>
      <c r="C200" s="382"/>
      <c r="D200" s="382"/>
      <c r="E200" s="286" t="str">
        <f>_xlfn.IFNA(INDEX(Table_Def[[Asset category]:[Unit]],MATCH(Insert_Assets!B200,Table_Def[Asset category],0),2),"")</f>
        <v/>
      </c>
      <c r="F200" s="383"/>
      <c r="G200" s="326"/>
      <c r="H200" s="384">
        <f t="shared" si="487"/>
        <v>0</v>
      </c>
      <c r="I200" s="382"/>
      <c r="J200" s="385"/>
      <c r="K200" s="329">
        <f t="shared" si="650"/>
        <v>0</v>
      </c>
      <c r="L200" s="330">
        <f t="shared" si="560"/>
        <v>1</v>
      </c>
      <c r="M200" s="329">
        <f t="shared" si="484"/>
        <v>0</v>
      </c>
      <c r="N200" s="316">
        <f>_xlfn.IFNA(IF(INDEX(Table_Def[],MATCH(B200,Table_Def[Asset category],0),3)=0,20,INDEX(Table_Def[],MATCH(B200,Table_Def[Asset category],0),3)),0)</f>
        <v>0</v>
      </c>
      <c r="P200" s="178"/>
      <c r="Q200" s="178"/>
      <c r="R200" s="178"/>
      <c r="S200" s="178"/>
      <c r="T200" s="302"/>
      <c r="U200" s="302"/>
      <c r="V200" s="302"/>
      <c r="W200" s="302"/>
      <c r="X200" s="302"/>
      <c r="Y200" s="302"/>
      <c r="Z200" s="302"/>
      <c r="AA200" s="302"/>
      <c r="AB200" s="302"/>
      <c r="AC200" s="302"/>
      <c r="AD200" s="302"/>
      <c r="AE200" s="302"/>
      <c r="AF200" s="302"/>
      <c r="AG200" s="302"/>
      <c r="AH200" s="302"/>
      <c r="AI200" s="302"/>
      <c r="AJ200" s="302"/>
      <c r="AK200" s="302"/>
      <c r="AL200" s="302"/>
      <c r="AM200" s="302"/>
      <c r="AN200" s="302"/>
      <c r="AO200" s="302"/>
      <c r="AP200" s="302"/>
      <c r="AQ200" s="302"/>
      <c r="AR200" s="302"/>
      <c r="AS200" s="302"/>
      <c r="AT200" s="302"/>
      <c r="AU200" s="302"/>
      <c r="AV200" s="302"/>
      <c r="AW200" s="302"/>
      <c r="AX200" s="302"/>
      <c r="AY200" s="302"/>
      <c r="AZ200" s="302"/>
      <c r="BA200" s="302"/>
      <c r="BB200" s="302"/>
      <c r="BC200" s="302"/>
      <c r="BD200" s="302"/>
      <c r="BE200" s="302"/>
      <c r="BF200" s="302"/>
      <c r="BG200" s="302"/>
      <c r="BH200" s="302"/>
      <c r="BI200" s="302"/>
      <c r="BJ200" s="302"/>
      <c r="BK200" s="302"/>
      <c r="BL200" s="302"/>
      <c r="BM200" s="302"/>
      <c r="BN200" s="302"/>
      <c r="BO200" s="302"/>
      <c r="BP200" s="302"/>
      <c r="BQ200" s="302"/>
      <c r="BR200" s="302"/>
      <c r="BS200" s="302"/>
      <c r="BT200" s="302"/>
      <c r="BU200" s="302"/>
      <c r="BV200" s="302"/>
      <c r="BW200" s="302"/>
      <c r="BX200" s="302"/>
      <c r="BY200" s="302"/>
      <c r="BZ200" s="302"/>
      <c r="CA200" s="302"/>
      <c r="CB200" s="189"/>
      <c r="CC200" s="303"/>
      <c r="CD200" s="303"/>
      <c r="CE200" s="53" t="s">
        <v>49</v>
      </c>
      <c r="CF200" s="293"/>
      <c r="CG200" s="314">
        <f>IF($I199=CG$6,$N199,
IF(CF199&gt;0,CF199-1,0))</f>
        <v>0</v>
      </c>
      <c r="CH200" s="314">
        <f>IF($I199=CH$6,$N199,
IF(CG200&gt;0,CG200-1,0))</f>
        <v>0</v>
      </c>
      <c r="CI200" s="314">
        <f t="shared" ref="CI200" si="653">IF($I199=CI$6,$N199,
IF(CH200&gt;0,CH200-1,0))</f>
        <v>0</v>
      </c>
      <c r="CJ200" s="314">
        <f t="shared" ref="CJ200" si="654">IF($I199=CJ$6,$N199,
IF(CI200&gt;0,CI200-1,0))</f>
        <v>0</v>
      </c>
      <c r="CK200" s="314">
        <f t="shared" ref="CK200" si="655">IF($I199=CK$6,$N199,
IF(CJ200&gt;0,CJ200-1,0))</f>
        <v>0</v>
      </c>
      <c r="CL200" s="314">
        <f t="shared" ref="CL200" si="656">IF($I199=CL$6,$N199,
IF(CK200&gt;0,CK200-1,0))</f>
        <v>0</v>
      </c>
      <c r="CM200" s="314">
        <f t="shared" ref="CM200" si="657">IF($I199=CM$6,$N199,
IF(CL200&gt;0,CL200-1,0))</f>
        <v>0</v>
      </c>
      <c r="CN200" s="314">
        <f t="shared" ref="CN200" si="658">IF($I199=CN$6,$N199,
IF(CM200&gt;0,CM200-1,0))</f>
        <v>0</v>
      </c>
      <c r="CO200" s="314">
        <f t="shared" ref="CO200" si="659">IF($I199=CO$6,$N199,
IF(CN200&gt;0,CN200-1,0))</f>
        <v>0</v>
      </c>
      <c r="CP200" s="314">
        <f t="shared" ref="CP200" si="660">IF($I199=CP$6,$N199,
IF(CO200&gt;0,CO200-1,0))</f>
        <v>0</v>
      </c>
      <c r="CQ200" s="314">
        <f t="shared" ref="CQ200" si="661">IF($I199=CQ$6,$N199,
IF(CP200&gt;0,CP200-1,0))</f>
        <v>0</v>
      </c>
      <c r="CR200" s="314">
        <f t="shared" ref="CR200" si="662">IF($I199=CR$6,$N199,
IF(CQ200&gt;0,CQ200-1,0))</f>
        <v>0</v>
      </c>
      <c r="CS200" s="314">
        <f t="shared" ref="CS200" si="663">IF($I199=CS$6,$N199,
IF(CR200&gt;0,CR200-1,0))</f>
        <v>0</v>
      </c>
      <c r="CT200" s="314">
        <f t="shared" ref="CT200" si="664">IF($I199=CT$6,$N199,
IF(CS200&gt;0,CS200-1,0))</f>
        <v>0</v>
      </c>
      <c r="CU200" s="314">
        <f t="shared" ref="CU200" si="665">IF($I199=CU$6,$N199,
IF(CT200&gt;0,CT200-1,0))</f>
        <v>0</v>
      </c>
      <c r="CV200" s="314">
        <f t="shared" ref="CV200" si="666">IF($I199=CV$6,$N199,
IF(CU200&gt;0,CU200-1,0))</f>
        <v>0</v>
      </c>
      <c r="CW200" s="314">
        <f t="shared" ref="CW200" si="667">IF($I199=CW$6,$N199,
IF(CV200&gt;0,CV200-1,0))</f>
        <v>0</v>
      </c>
      <c r="CX200" s="314">
        <f t="shared" ref="CX200" si="668">IF($I199=CX$6,$N199,
IF(CW200&gt;0,CW200-1,0))</f>
        <v>0</v>
      </c>
      <c r="CY200" s="314">
        <f t="shared" ref="CY200" si="669">IF($I199=CY$6,$N199,
IF(CX200&gt;0,CX200-1,0))</f>
        <v>0</v>
      </c>
      <c r="CZ200" s="314">
        <f t="shared" ref="CZ200" si="670">IF($I199=CZ$6,$N199,
IF(CY200&gt;0,CY200-1,0))</f>
        <v>0</v>
      </c>
    </row>
    <row r="201" spans="1:104" ht="15" hidden="1" customHeight="1" outlineLevel="1" x14ac:dyDescent="0.3">
      <c r="A201" s="304"/>
      <c r="B201" s="386"/>
      <c r="C201" s="387"/>
      <c r="D201" s="387"/>
      <c r="E201" s="331" t="str">
        <f>_xlfn.IFNA(INDEX(Table_Def[[Asset category]:[Unit]],MATCH(Insert_Assets!B201,Table_Def[Asset category],0),2),"")</f>
        <v/>
      </c>
      <c r="F201" s="388"/>
      <c r="G201" s="332"/>
      <c r="H201" s="389">
        <f t="shared" si="487"/>
        <v>0</v>
      </c>
      <c r="I201" s="387"/>
      <c r="J201" s="390"/>
      <c r="K201" s="335"/>
      <c r="L201" s="336">
        <f t="shared" si="560"/>
        <v>1</v>
      </c>
      <c r="M201" s="335">
        <f t="shared" si="484"/>
        <v>0</v>
      </c>
      <c r="N201" s="316">
        <f>_xlfn.IFNA(IF(INDEX(Table_Def[],MATCH(B201,Table_Def[Asset category],0),3)=0,20,INDEX(Table_Def[],MATCH(B201,Table_Def[Asset category],0),3)),0)</f>
        <v>0</v>
      </c>
      <c r="P201" s="178"/>
      <c r="Q201" s="178"/>
      <c r="R201" s="178"/>
      <c r="S201" s="178"/>
      <c r="T201" s="302"/>
      <c r="U201" s="302"/>
      <c r="V201" s="302"/>
      <c r="W201" s="302"/>
      <c r="X201" s="302"/>
      <c r="Y201" s="302"/>
      <c r="Z201" s="302"/>
      <c r="AA201" s="302"/>
      <c r="AB201" s="302"/>
      <c r="AC201" s="302"/>
      <c r="AD201" s="302"/>
      <c r="AE201" s="302"/>
      <c r="AF201" s="302"/>
      <c r="AG201" s="302"/>
      <c r="AH201" s="302"/>
      <c r="AI201" s="302"/>
      <c r="AJ201" s="302"/>
      <c r="AK201" s="302"/>
      <c r="AL201" s="302"/>
      <c r="AM201" s="302"/>
      <c r="AN201" s="302"/>
      <c r="AO201" s="302"/>
      <c r="AP201" s="302"/>
      <c r="AQ201" s="302"/>
      <c r="AR201" s="302"/>
      <c r="AS201" s="302"/>
      <c r="AT201" s="302"/>
      <c r="AU201" s="302"/>
      <c r="AV201" s="302"/>
      <c r="AW201" s="302"/>
      <c r="AX201" s="302"/>
      <c r="AY201" s="302"/>
      <c r="AZ201" s="302"/>
      <c r="BA201" s="302"/>
      <c r="BB201" s="302"/>
      <c r="BC201" s="302"/>
      <c r="BD201" s="302"/>
      <c r="BE201" s="302"/>
      <c r="BF201" s="302"/>
      <c r="BG201" s="302"/>
      <c r="BH201" s="302"/>
      <c r="BI201" s="302"/>
      <c r="BJ201" s="302"/>
      <c r="BK201" s="302"/>
      <c r="BL201" s="302"/>
      <c r="BM201" s="302"/>
      <c r="BN201" s="302"/>
      <c r="BO201" s="302"/>
      <c r="BP201" s="302"/>
      <c r="BQ201" s="302"/>
      <c r="BR201" s="302"/>
      <c r="BS201" s="302"/>
      <c r="BT201" s="302"/>
      <c r="BU201" s="302"/>
      <c r="BV201" s="302"/>
      <c r="BW201" s="302"/>
      <c r="BX201" s="302"/>
      <c r="BY201" s="302"/>
      <c r="BZ201" s="302"/>
      <c r="CA201" s="302"/>
      <c r="CB201" s="189"/>
      <c r="CC201" s="303"/>
      <c r="CD201" s="303"/>
      <c r="CE201" s="53" t="s">
        <v>116</v>
      </c>
      <c r="CF201" s="293"/>
      <c r="CG201" s="314">
        <f t="shared" ref="CG201" ca="1" si="671">IF(AND(CG200=$N199,CG200&gt;0),1,IF(CG200=0,0,OFFSET(CG200,,(CG200-$N199),1,1)-CG200+1))</f>
        <v>0</v>
      </c>
      <c r="CH201" s="314">
        <f ca="1">IF(AND(CH200=$N199,CH200&gt;0),1,IF(CH200=0,0,OFFSET(CH200,,(CH200-$N199),1,1)-CH200+1))</f>
        <v>0</v>
      </c>
      <c r="CI201" s="314">
        <f t="shared" ref="CI201:CZ201" ca="1" si="672">IF(AND(CI200=$N199,CI200&gt;0),1,IF(CI200=0,0,OFFSET(CI200,,(CI200-$N199),1,1)-CI200+1))</f>
        <v>0</v>
      </c>
      <c r="CJ201" s="314">
        <f t="shared" ca="1" si="672"/>
        <v>0</v>
      </c>
      <c r="CK201" s="314">
        <f t="shared" ca="1" si="672"/>
        <v>0</v>
      </c>
      <c r="CL201" s="314">
        <f t="shared" ca="1" si="672"/>
        <v>0</v>
      </c>
      <c r="CM201" s="314">
        <f t="shared" ca="1" si="672"/>
        <v>0</v>
      </c>
      <c r="CN201" s="314">
        <f t="shared" ca="1" si="672"/>
        <v>0</v>
      </c>
      <c r="CO201" s="314">
        <f t="shared" ca="1" si="672"/>
        <v>0</v>
      </c>
      <c r="CP201" s="314">
        <f t="shared" ca="1" si="672"/>
        <v>0</v>
      </c>
      <c r="CQ201" s="314">
        <f t="shared" ca="1" si="672"/>
        <v>0</v>
      </c>
      <c r="CR201" s="314">
        <f t="shared" ca="1" si="672"/>
        <v>0</v>
      </c>
      <c r="CS201" s="314">
        <f t="shared" ca="1" si="672"/>
        <v>0</v>
      </c>
      <c r="CT201" s="314">
        <f t="shared" ca="1" si="672"/>
        <v>0</v>
      </c>
      <c r="CU201" s="314">
        <f t="shared" ca="1" si="672"/>
        <v>0</v>
      </c>
      <c r="CV201" s="314">
        <f t="shared" ca="1" si="672"/>
        <v>0</v>
      </c>
      <c r="CW201" s="314">
        <f t="shared" ca="1" si="672"/>
        <v>0</v>
      </c>
      <c r="CX201" s="314">
        <f t="shared" ca="1" si="672"/>
        <v>0</v>
      </c>
      <c r="CY201" s="314">
        <f t="shared" ca="1" si="672"/>
        <v>0</v>
      </c>
      <c r="CZ201" s="314">
        <f t="shared" ca="1" si="672"/>
        <v>0</v>
      </c>
    </row>
    <row r="202" spans="1:104" ht="14.4" hidden="1" customHeight="1" outlineLevel="1" x14ac:dyDescent="0.3">
      <c r="A202" s="304"/>
      <c r="B202" s="386"/>
      <c r="C202" s="387"/>
      <c r="D202" s="387"/>
      <c r="E202" s="331" t="str">
        <f>_xlfn.IFNA(INDEX(Table_Def[[Asset category]:[Unit]],MATCH(Insert_Assets!B202,Table_Def[Asset category],0),2),"")</f>
        <v/>
      </c>
      <c r="F202" s="388"/>
      <c r="G202" s="332"/>
      <c r="H202" s="389">
        <f t="shared" si="487"/>
        <v>0</v>
      </c>
      <c r="I202" s="387"/>
      <c r="J202" s="390"/>
      <c r="K202" s="335">
        <f t="shared" ref="K202:K207" si="673">SUMIF($J$22:$J$384,J202,$H$22:$H$384)</f>
        <v>0</v>
      </c>
      <c r="L202" s="336">
        <f t="shared" si="560"/>
        <v>1</v>
      </c>
      <c r="M202" s="335">
        <f t="shared" si="484"/>
        <v>0</v>
      </c>
      <c r="N202" s="316">
        <f>_xlfn.IFNA(IF(INDEX(Table_Def[],MATCH(B202,Table_Def[Asset category],0),3)=0,20,INDEX(Table_Def[],MATCH(B202,Table_Def[Asset category],0),3)),0)</f>
        <v>0</v>
      </c>
      <c r="P202" s="178"/>
      <c r="Q202" s="178"/>
      <c r="R202" s="178"/>
      <c r="S202" s="178"/>
      <c r="T202" s="302"/>
      <c r="U202" s="302"/>
      <c r="V202" s="302"/>
      <c r="W202" s="302"/>
      <c r="X202" s="302"/>
      <c r="Y202" s="302"/>
      <c r="Z202" s="302"/>
      <c r="AA202" s="302"/>
      <c r="AB202" s="302"/>
      <c r="AC202" s="302"/>
      <c r="AD202" s="302"/>
      <c r="AE202" s="302"/>
      <c r="AF202" s="302"/>
      <c r="AG202" s="302"/>
      <c r="AH202" s="302"/>
      <c r="AI202" s="302"/>
      <c r="AJ202" s="302"/>
      <c r="AK202" s="302"/>
      <c r="AL202" s="302"/>
      <c r="AM202" s="302"/>
      <c r="AN202" s="302"/>
      <c r="AO202" s="302"/>
      <c r="AP202" s="302"/>
      <c r="AQ202" s="302"/>
      <c r="AR202" s="302"/>
      <c r="AS202" s="302"/>
      <c r="AT202" s="302"/>
      <c r="AU202" s="302"/>
      <c r="AV202" s="302"/>
      <c r="AW202" s="302"/>
      <c r="AX202" s="302"/>
      <c r="AY202" s="302"/>
      <c r="AZ202" s="302"/>
      <c r="BA202" s="302"/>
      <c r="BB202" s="302"/>
      <c r="BC202" s="302"/>
      <c r="BD202" s="302"/>
      <c r="BE202" s="302"/>
      <c r="BF202" s="302"/>
      <c r="BG202" s="302"/>
      <c r="BH202" s="302"/>
      <c r="BI202" s="302"/>
      <c r="BJ202" s="302"/>
      <c r="BK202" s="302"/>
      <c r="BL202" s="302"/>
      <c r="BM202" s="302"/>
      <c r="BN202" s="302"/>
      <c r="BO202" s="302"/>
      <c r="BP202" s="302"/>
      <c r="BQ202" s="302"/>
      <c r="BR202" s="302"/>
      <c r="BS202" s="302"/>
      <c r="BT202" s="302"/>
      <c r="BU202" s="302"/>
      <c r="BV202" s="302"/>
      <c r="BW202" s="302"/>
      <c r="BX202" s="302"/>
      <c r="BY202" s="302"/>
      <c r="BZ202" s="302"/>
      <c r="CA202" s="302"/>
      <c r="CB202" s="189"/>
      <c r="CC202" s="303"/>
      <c r="CD202" s="303"/>
      <c r="CE202" s="53" t="s">
        <v>3</v>
      </c>
      <c r="CG202" s="315">
        <f>IF($I199=CG$6,$H199*$L199,
IF(CF202&gt;0,+CF202-CF203,0))</f>
        <v>0</v>
      </c>
      <c r="CH202" s="315">
        <f t="shared" ref="CH202:CZ202" si="674">IF($I199=CH$6,$H199*$L199,
IF(CG202&gt;0,+CG202-CG203,0))</f>
        <v>0</v>
      </c>
      <c r="CI202" s="315">
        <f t="shared" si="674"/>
        <v>0</v>
      </c>
      <c r="CJ202" s="315">
        <f t="shared" si="674"/>
        <v>0</v>
      </c>
      <c r="CK202" s="315">
        <f t="shared" si="674"/>
        <v>0</v>
      </c>
      <c r="CL202" s="315">
        <f t="shared" si="674"/>
        <v>0</v>
      </c>
      <c r="CM202" s="315">
        <f t="shared" si="674"/>
        <v>0</v>
      </c>
      <c r="CN202" s="315">
        <f t="shared" si="674"/>
        <v>0</v>
      </c>
      <c r="CO202" s="315">
        <f t="shared" si="674"/>
        <v>0</v>
      </c>
      <c r="CP202" s="315">
        <f t="shared" si="674"/>
        <v>0</v>
      </c>
      <c r="CQ202" s="315">
        <f t="shared" si="674"/>
        <v>0</v>
      </c>
      <c r="CR202" s="315">
        <f t="shared" si="674"/>
        <v>0</v>
      </c>
      <c r="CS202" s="315">
        <f t="shared" si="674"/>
        <v>0</v>
      </c>
      <c r="CT202" s="315">
        <f t="shared" si="674"/>
        <v>0</v>
      </c>
      <c r="CU202" s="315">
        <f t="shared" si="674"/>
        <v>0</v>
      </c>
      <c r="CV202" s="315">
        <f t="shared" si="674"/>
        <v>0</v>
      </c>
      <c r="CW202" s="315">
        <f t="shared" si="674"/>
        <v>0</v>
      </c>
      <c r="CX202" s="315">
        <f t="shared" si="674"/>
        <v>0</v>
      </c>
      <c r="CY202" s="315">
        <f t="shared" si="674"/>
        <v>0</v>
      </c>
      <c r="CZ202" s="315">
        <f t="shared" si="674"/>
        <v>0</v>
      </c>
    </row>
    <row r="203" spans="1:104" ht="15" hidden="1" customHeight="1" outlineLevel="1" x14ac:dyDescent="0.3">
      <c r="A203" s="304"/>
      <c r="B203" s="386"/>
      <c r="C203" s="387"/>
      <c r="D203" s="387"/>
      <c r="E203" s="331" t="str">
        <f>_xlfn.IFNA(INDEX(Table_Def[[Asset category]:[Unit]],MATCH(Insert_Assets!B203,Table_Def[Asset category],0),2),"")</f>
        <v/>
      </c>
      <c r="F203" s="388"/>
      <c r="G203" s="332"/>
      <c r="H203" s="389">
        <f t="shared" si="487"/>
        <v>0</v>
      </c>
      <c r="I203" s="387"/>
      <c r="J203" s="390"/>
      <c r="K203" s="335">
        <f t="shared" si="673"/>
        <v>0</v>
      </c>
      <c r="L203" s="336">
        <f t="shared" ref="L203:L226" si="675">_xlfn.IFNA(IF(J203=0,1,IF(1-(INDEX($B$10:$C$12,MATCH(J203,$B$10:$B$12,0),2)/K203)&lt;0,0,1-(INDEX($B$10:$C$12,MATCH(J203,$B$10:$B$12,0),2)/K203))),1)</f>
        <v>1</v>
      </c>
      <c r="M203" s="335">
        <f t="shared" si="484"/>
        <v>0</v>
      </c>
      <c r="N203" s="316">
        <f>_xlfn.IFNA(IF(INDEX(Table_Def[],MATCH(B203,Table_Def[Asset category],0),3)=0,20,INDEX(Table_Def[],MATCH(B203,Table_Def[Asset category],0),3)),0)</f>
        <v>0</v>
      </c>
      <c r="P203" s="178"/>
      <c r="Q203" s="178"/>
      <c r="R203" s="178"/>
      <c r="S203" s="178"/>
      <c r="T203" s="302"/>
      <c r="U203" s="302"/>
      <c r="V203" s="302"/>
      <c r="W203" s="302"/>
      <c r="X203" s="302"/>
      <c r="Y203" s="302"/>
      <c r="Z203" s="302"/>
      <c r="AA203" s="302"/>
      <c r="AB203" s="302"/>
      <c r="AC203" s="302"/>
      <c r="AD203" s="302"/>
      <c r="AE203" s="302"/>
      <c r="AF203" s="302"/>
      <c r="AG203" s="302"/>
      <c r="AH203" s="302"/>
      <c r="AI203" s="302"/>
      <c r="AJ203" s="302"/>
      <c r="AK203" s="302"/>
      <c r="AL203" s="302"/>
      <c r="AM203" s="302"/>
      <c r="AN203" s="302"/>
      <c r="AO203" s="302"/>
      <c r="AP203" s="302"/>
      <c r="AQ203" s="302"/>
      <c r="AR203" s="302"/>
      <c r="AS203" s="302"/>
      <c r="AT203" s="302"/>
      <c r="AU203" s="302"/>
      <c r="AV203" s="302"/>
      <c r="AW203" s="302"/>
      <c r="AX203" s="302"/>
      <c r="AY203" s="302"/>
      <c r="AZ203" s="302"/>
      <c r="BA203" s="302"/>
      <c r="BB203" s="302"/>
      <c r="BC203" s="302"/>
      <c r="BD203" s="302"/>
      <c r="BE203" s="302"/>
      <c r="BF203" s="302"/>
      <c r="BG203" s="302"/>
      <c r="BH203" s="302"/>
      <c r="BI203" s="302"/>
      <c r="BJ203" s="302"/>
      <c r="BK203" s="302"/>
      <c r="BL203" s="302"/>
      <c r="BM203" s="302"/>
      <c r="BN203" s="302"/>
      <c r="BO203" s="302"/>
      <c r="BP203" s="302"/>
      <c r="BQ203" s="302"/>
      <c r="BR203" s="302"/>
      <c r="BS203" s="302"/>
      <c r="BT203" s="302"/>
      <c r="BU203" s="302"/>
      <c r="BV203" s="302"/>
      <c r="BW203" s="302"/>
      <c r="BX203" s="302"/>
      <c r="BY203" s="302"/>
      <c r="BZ203" s="302"/>
      <c r="CA203" s="302"/>
      <c r="CB203" s="189"/>
      <c r="CC203" s="303"/>
      <c r="CD203" s="303"/>
      <c r="CE203" s="53" t="s">
        <v>38</v>
      </c>
      <c r="CF203" s="315"/>
      <c r="CG203" s="315">
        <f>IF(CG204&lt;1,0,CG205-CG204)</f>
        <v>0</v>
      </c>
      <c r="CH203" s="315">
        <f t="shared" ref="CH203:CZ203" si="676">IF(CH204&lt;1,0,CH205-CH204)</f>
        <v>0</v>
      </c>
      <c r="CI203" s="315">
        <f t="shared" si="676"/>
        <v>0</v>
      </c>
      <c r="CJ203" s="315">
        <f t="shared" si="676"/>
        <v>0</v>
      </c>
      <c r="CK203" s="315">
        <f t="shared" si="676"/>
        <v>0</v>
      </c>
      <c r="CL203" s="315">
        <f t="shared" si="676"/>
        <v>0</v>
      </c>
      <c r="CM203" s="315">
        <f t="shared" si="676"/>
        <v>0</v>
      </c>
      <c r="CN203" s="315">
        <f t="shared" si="676"/>
        <v>0</v>
      </c>
      <c r="CO203" s="315">
        <f t="shared" si="676"/>
        <v>0</v>
      </c>
      <c r="CP203" s="315">
        <f t="shared" si="676"/>
        <v>0</v>
      </c>
      <c r="CQ203" s="315">
        <f t="shared" si="676"/>
        <v>0</v>
      </c>
      <c r="CR203" s="315">
        <f t="shared" si="676"/>
        <v>0</v>
      </c>
      <c r="CS203" s="315">
        <f t="shared" si="676"/>
        <v>0</v>
      </c>
      <c r="CT203" s="315">
        <f t="shared" si="676"/>
        <v>0</v>
      </c>
      <c r="CU203" s="315">
        <f t="shared" si="676"/>
        <v>0</v>
      </c>
      <c r="CV203" s="315">
        <f t="shared" si="676"/>
        <v>0</v>
      </c>
      <c r="CW203" s="315">
        <f t="shared" si="676"/>
        <v>0</v>
      </c>
      <c r="CX203" s="315">
        <f t="shared" si="676"/>
        <v>0</v>
      </c>
      <c r="CY203" s="315">
        <f t="shared" si="676"/>
        <v>0</v>
      </c>
      <c r="CZ203" s="315">
        <f t="shared" si="676"/>
        <v>0</v>
      </c>
    </row>
    <row r="204" spans="1:104" ht="15" hidden="1" customHeight="1" outlineLevel="1" x14ac:dyDescent="0.3">
      <c r="A204" s="304"/>
      <c r="B204" s="386"/>
      <c r="C204" s="387"/>
      <c r="D204" s="387"/>
      <c r="E204" s="331" t="str">
        <f>_xlfn.IFNA(INDEX(Table_Def[[Asset category]:[Unit]],MATCH(Insert_Assets!B204,Table_Def[Asset category],0),2),"")</f>
        <v/>
      </c>
      <c r="F204" s="388"/>
      <c r="G204" s="332"/>
      <c r="H204" s="389">
        <f t="shared" si="487"/>
        <v>0</v>
      </c>
      <c r="I204" s="387"/>
      <c r="J204" s="390"/>
      <c r="K204" s="335">
        <f t="shared" si="673"/>
        <v>0</v>
      </c>
      <c r="L204" s="336">
        <f t="shared" si="675"/>
        <v>1</v>
      </c>
      <c r="M204" s="335">
        <f t="shared" si="484"/>
        <v>0</v>
      </c>
      <c r="N204" s="316">
        <f>_xlfn.IFNA(IF(INDEX(Table_Def[],MATCH(B204,Table_Def[Asset category],0),3)=0,20,INDEX(Table_Def[],MATCH(B204,Table_Def[Asset category],0),3)),0)</f>
        <v>0</v>
      </c>
      <c r="P204" s="178"/>
      <c r="Q204" s="178"/>
      <c r="R204" s="178"/>
      <c r="S204" s="178"/>
      <c r="T204" s="302"/>
      <c r="U204" s="302"/>
      <c r="V204" s="302"/>
      <c r="W204" s="302"/>
      <c r="X204" s="302"/>
      <c r="Y204" s="302"/>
      <c r="Z204" s="302"/>
      <c r="AA204" s="302"/>
      <c r="AB204" s="302"/>
      <c r="AC204" s="302"/>
      <c r="AD204" s="302"/>
      <c r="AE204" s="302"/>
      <c r="AF204" s="302"/>
      <c r="AG204" s="302"/>
      <c r="AH204" s="302"/>
      <c r="AI204" s="302"/>
      <c r="AJ204" s="302"/>
      <c r="AK204" s="302"/>
      <c r="AL204" s="302"/>
      <c r="AM204" s="302"/>
      <c r="AN204" s="302"/>
      <c r="AO204" s="302"/>
      <c r="AP204" s="302"/>
      <c r="AQ204" s="302"/>
      <c r="AR204" s="302"/>
      <c r="AS204" s="302"/>
      <c r="AT204" s="302"/>
      <c r="AU204" s="302"/>
      <c r="AV204" s="302"/>
      <c r="AW204" s="302"/>
      <c r="AX204" s="302"/>
      <c r="AY204" s="302"/>
      <c r="AZ204" s="302"/>
      <c r="BA204" s="302"/>
      <c r="BB204" s="302"/>
      <c r="BC204" s="302"/>
      <c r="BD204" s="302"/>
      <c r="BE204" s="302"/>
      <c r="BF204" s="302"/>
      <c r="BG204" s="302"/>
      <c r="BH204" s="302"/>
      <c r="BI204" s="302"/>
      <c r="BJ204" s="302"/>
      <c r="BK204" s="302"/>
      <c r="BL204" s="302"/>
      <c r="BM204" s="302"/>
      <c r="BN204" s="302"/>
      <c r="BO204" s="302"/>
      <c r="BP204" s="302"/>
      <c r="BQ204" s="302"/>
      <c r="BR204" s="302"/>
      <c r="BS204" s="302"/>
      <c r="BT204" s="302"/>
      <c r="BU204" s="302"/>
      <c r="BV204" s="302"/>
      <c r="BW204" s="302"/>
      <c r="BX204" s="302"/>
      <c r="BY204" s="302"/>
      <c r="BZ204" s="302"/>
      <c r="CA204" s="302"/>
      <c r="CB204" s="189"/>
      <c r="CC204" s="303"/>
      <c r="CD204" s="303"/>
      <c r="CE204" s="53" t="s">
        <v>47</v>
      </c>
      <c r="CG204" s="315">
        <f>CG202*Insert_Finance!$C$17</f>
        <v>0</v>
      </c>
      <c r="CH204" s="315">
        <f>CH202*Insert_Finance!$C$17</f>
        <v>0</v>
      </c>
      <c r="CI204" s="315">
        <f>CI202*Insert_Finance!$C$17</f>
        <v>0</v>
      </c>
      <c r="CJ204" s="315">
        <f>CJ202*Insert_Finance!$C$17</f>
        <v>0</v>
      </c>
      <c r="CK204" s="315">
        <f>CK202*Insert_Finance!$C$17</f>
        <v>0</v>
      </c>
      <c r="CL204" s="315">
        <f>CL202*Insert_Finance!$C$17</f>
        <v>0</v>
      </c>
      <c r="CM204" s="315">
        <f>CM202*Insert_Finance!$C$17</f>
        <v>0</v>
      </c>
      <c r="CN204" s="315">
        <f>CN202*Insert_Finance!$C$17</f>
        <v>0</v>
      </c>
      <c r="CO204" s="315">
        <f>CO202*Insert_Finance!$C$17</f>
        <v>0</v>
      </c>
      <c r="CP204" s="315">
        <f>CP202*Insert_Finance!$C$17</f>
        <v>0</v>
      </c>
      <c r="CQ204" s="315">
        <f>CQ202*Insert_Finance!$C$17</f>
        <v>0</v>
      </c>
      <c r="CR204" s="315">
        <f>CR202*Insert_Finance!$C$17</f>
        <v>0</v>
      </c>
      <c r="CS204" s="315">
        <f>CS202*Insert_Finance!$C$17</f>
        <v>0</v>
      </c>
      <c r="CT204" s="315">
        <f>CT202*Insert_Finance!$C$17</f>
        <v>0</v>
      </c>
      <c r="CU204" s="315">
        <f>CU202*Insert_Finance!$C$17</f>
        <v>0</v>
      </c>
      <c r="CV204" s="315">
        <f>CV202*Insert_Finance!$C$17</f>
        <v>0</v>
      </c>
      <c r="CW204" s="315">
        <f>CW202*Insert_Finance!$C$17</f>
        <v>0</v>
      </c>
      <c r="CX204" s="315">
        <f>CX202*Insert_Finance!$C$17</f>
        <v>0</v>
      </c>
      <c r="CY204" s="315">
        <f>CY202*Insert_Finance!$C$17</f>
        <v>0</v>
      </c>
      <c r="CZ204" s="315">
        <f>CZ202*Insert_Finance!$C$17</f>
        <v>0</v>
      </c>
    </row>
    <row r="205" spans="1:104" ht="15" hidden="1" customHeight="1" outlineLevel="1" x14ac:dyDescent="0.3">
      <c r="A205" s="304"/>
      <c r="B205" s="386"/>
      <c r="C205" s="387"/>
      <c r="D205" s="387"/>
      <c r="E205" s="331" t="str">
        <f>_xlfn.IFNA(INDEX(Table_Def[[Asset category]:[Unit]],MATCH(Insert_Assets!B205,Table_Def[Asset category],0),2),"")</f>
        <v/>
      </c>
      <c r="F205" s="388"/>
      <c r="G205" s="332"/>
      <c r="H205" s="389">
        <f t="shared" si="487"/>
        <v>0</v>
      </c>
      <c r="I205" s="387"/>
      <c r="J205" s="390"/>
      <c r="K205" s="335">
        <f t="shared" si="673"/>
        <v>0</v>
      </c>
      <c r="L205" s="336">
        <f t="shared" si="675"/>
        <v>1</v>
      </c>
      <c r="M205" s="335">
        <f t="shared" si="484"/>
        <v>0</v>
      </c>
      <c r="N205" s="316">
        <f>_xlfn.IFNA(IF(INDEX(Table_Def[],MATCH(B205,Table_Def[Asset category],0),3)=0,20,INDEX(Table_Def[],MATCH(B205,Table_Def[Asset category],0),3)),0)</f>
        <v>0</v>
      </c>
      <c r="P205" s="178"/>
      <c r="Q205" s="178"/>
      <c r="R205" s="178"/>
      <c r="S205" s="178"/>
      <c r="T205" s="302"/>
      <c r="U205" s="302"/>
      <c r="V205" s="302"/>
      <c r="W205" s="302"/>
      <c r="X205" s="302"/>
      <c r="Y205" s="302"/>
      <c r="Z205" s="302"/>
      <c r="AA205" s="302"/>
      <c r="AB205" s="302"/>
      <c r="AC205" s="302"/>
      <c r="AD205" s="302"/>
      <c r="AE205" s="302"/>
      <c r="AF205" s="302"/>
      <c r="AG205" s="302"/>
      <c r="AH205" s="302"/>
      <c r="AI205" s="302"/>
      <c r="AJ205" s="302"/>
      <c r="AK205" s="302"/>
      <c r="AL205" s="302"/>
      <c r="AM205" s="302"/>
      <c r="AN205" s="302"/>
      <c r="AO205" s="302"/>
      <c r="AP205" s="302"/>
      <c r="AQ205" s="302"/>
      <c r="AR205" s="302"/>
      <c r="AS205" s="302"/>
      <c r="AT205" s="302"/>
      <c r="AU205" s="302"/>
      <c r="AV205" s="302"/>
      <c r="AW205" s="302"/>
      <c r="AX205" s="302"/>
      <c r="AY205" s="302"/>
      <c r="AZ205" s="302"/>
      <c r="BA205" s="302"/>
      <c r="BB205" s="302"/>
      <c r="BC205" s="302"/>
      <c r="BD205" s="302"/>
      <c r="BE205" s="302"/>
      <c r="BF205" s="302"/>
      <c r="BG205" s="302"/>
      <c r="BH205" s="302"/>
      <c r="BI205" s="302"/>
      <c r="BJ205" s="302"/>
      <c r="BK205" s="302"/>
      <c r="BL205" s="302"/>
      <c r="BM205" s="302"/>
      <c r="BN205" s="302"/>
      <c r="BO205" s="302"/>
      <c r="BP205" s="302"/>
      <c r="BQ205" s="302"/>
      <c r="BR205" s="302"/>
      <c r="BS205" s="302"/>
      <c r="BT205" s="302"/>
      <c r="BU205" s="302"/>
      <c r="BV205" s="302"/>
      <c r="BW205" s="302"/>
      <c r="BX205" s="302"/>
      <c r="BY205" s="302"/>
      <c r="BZ205" s="302"/>
      <c r="CA205" s="302"/>
      <c r="CB205" s="189"/>
      <c r="CC205" s="303"/>
      <c r="CD205" s="303"/>
      <c r="CE205" s="53" t="s">
        <v>48</v>
      </c>
      <c r="CF205" s="315"/>
      <c r="CG205" s="315">
        <f ca="1">IF(CG202=0,0,
IF(CG202&lt;1,0,
IF($N199-CG200&lt;&gt;$N199,-PMT(Insert_Finance!$C$17,$N199,OFFSET(CG202,,(CG200-$N199),1,1),0,0),
IF(CG200=0,0,CF205))))</f>
        <v>0</v>
      </c>
      <c r="CH205" s="315">
        <f ca="1">IF(CH202=0,0,
IF(CH202&lt;1,0,
IF($N199-CH200&lt;&gt;$N199,-PMT(Insert_Finance!$C$17,$N199,OFFSET(CH202,,(CH200-$N199),1,1),0,0),
IF(CH200=0,0,CG205))))</f>
        <v>0</v>
      </c>
      <c r="CI205" s="315">
        <f ca="1">IF(CI202=0,0,
IF(CI202&lt;1,0,
IF($N199-CI200&lt;&gt;$N199,-PMT(Insert_Finance!$C$17,$N199,OFFSET(CI202,,(CI200-$N199),1,1),0,0),
IF(CI200=0,0,CH205))))</f>
        <v>0</v>
      </c>
      <c r="CJ205" s="315">
        <f ca="1">IF(CJ202=0,0,
IF(CJ202&lt;1,0,
IF($N199-CJ200&lt;&gt;$N199,-PMT(Insert_Finance!$C$17,$N199,OFFSET(CJ202,,(CJ200-$N199),1,1),0,0),
IF(CJ200=0,0,CI205))))</f>
        <v>0</v>
      </c>
      <c r="CK205" s="315">
        <f ca="1">IF(CK202=0,0,
IF(CK202&lt;1,0,
IF($N199-CK200&lt;&gt;$N199,-PMT(Insert_Finance!$C$17,$N199,OFFSET(CK202,,(CK200-$N199),1,1),0,0),
IF(CK200=0,0,CJ205))))</f>
        <v>0</v>
      </c>
      <c r="CL205" s="315">
        <f ca="1">IF(CL202=0,0,
IF(CL202&lt;1,0,
IF($N199-CL200&lt;&gt;$N199,-PMT(Insert_Finance!$C$17,$N199,OFFSET(CL202,,(CL200-$N199),1,1),0,0),
IF(CL200=0,0,CK205))))</f>
        <v>0</v>
      </c>
      <c r="CM205" s="315">
        <f ca="1">IF(CM202=0,0,
IF(CM202&lt;1,0,
IF($N199-CM200&lt;&gt;$N199,-PMT(Insert_Finance!$C$17,$N199,OFFSET(CM202,,(CM200-$N199),1,1),0,0),
IF(CM200=0,0,CL205))))</f>
        <v>0</v>
      </c>
      <c r="CN205" s="315">
        <f ca="1">IF(CN202=0,0,
IF(CN202&lt;1,0,
IF($N199-CN200&lt;&gt;$N199,-PMT(Insert_Finance!$C$17,$N199,OFFSET(CN202,,(CN200-$N199),1,1),0,0),
IF(CN200=0,0,CM205))))</f>
        <v>0</v>
      </c>
      <c r="CO205" s="315">
        <f ca="1">IF(CO202=0,0,
IF(CO202&lt;1,0,
IF($N199-CO200&lt;&gt;$N199,-PMT(Insert_Finance!$C$17,$N199,OFFSET(CO202,,(CO200-$N199),1,1),0,0),
IF(CO200=0,0,CN205))))</f>
        <v>0</v>
      </c>
      <c r="CP205" s="315">
        <f ca="1">IF(CP202=0,0,
IF(CP202&lt;1,0,
IF($N199-CP200&lt;&gt;$N199,-PMT(Insert_Finance!$C$17,$N199,OFFSET(CP202,,(CP200-$N199),1,1),0,0),
IF(CP200=0,0,CO205))))</f>
        <v>0</v>
      </c>
      <c r="CQ205" s="315">
        <f ca="1">IF(CQ202=0,0,
IF(CQ202&lt;1,0,
IF($N199-CQ200&lt;&gt;$N199,-PMT(Insert_Finance!$C$17,$N199,OFFSET(CQ202,,(CQ200-$N199),1,1),0,0),
IF(CQ200=0,0,CP205))))</f>
        <v>0</v>
      </c>
      <c r="CR205" s="315">
        <f ca="1">IF(CR202=0,0,
IF(CR202&lt;1,0,
IF($N199-CR200&lt;&gt;$N199,-PMT(Insert_Finance!$C$17,$N199,OFFSET(CR202,,(CR200-$N199),1,1),0,0),
IF(CR200=0,0,CQ205))))</f>
        <v>0</v>
      </c>
      <c r="CS205" s="315">
        <f ca="1">IF(CS202=0,0,
IF(CS202&lt;1,0,
IF($N199-CS200&lt;&gt;$N199,-PMT(Insert_Finance!$C$17,$N199,OFFSET(CS202,,(CS200-$N199),1,1),0,0),
IF(CS200=0,0,CR205))))</f>
        <v>0</v>
      </c>
      <c r="CT205" s="315">
        <f ca="1">IF(CT202=0,0,
IF(CT202&lt;1,0,
IF($N199-CT200&lt;&gt;$N199,-PMT(Insert_Finance!$C$17,$N199,OFFSET(CT202,,(CT200-$N199),1,1),0,0),
IF(CT200=0,0,CS205))))</f>
        <v>0</v>
      </c>
      <c r="CU205" s="315">
        <f ca="1">IF(CU202=0,0,
IF(CU202&lt;1,0,
IF($N199-CU200&lt;&gt;$N199,-PMT(Insert_Finance!$C$17,$N199,OFFSET(CU202,,(CU200-$N199),1,1),0,0),
IF(CU200=0,0,CT205))))</f>
        <v>0</v>
      </c>
      <c r="CV205" s="315">
        <f ca="1">IF(CV202=0,0,
IF(CV202&lt;1,0,
IF($N199-CV200&lt;&gt;$N199,-PMT(Insert_Finance!$C$17,$N199,OFFSET(CV202,,(CV200-$N199),1,1),0,0),
IF(CV200=0,0,CU205))))</f>
        <v>0</v>
      </c>
      <c r="CW205" s="315">
        <f ca="1">IF(CW202=0,0,
IF(CW202&lt;1,0,
IF($N199-CW200&lt;&gt;$N199,-PMT(Insert_Finance!$C$17,$N199,OFFSET(CW202,,(CW200-$N199),1,1),0,0),
IF(CW200=0,0,CV205))))</f>
        <v>0</v>
      </c>
      <c r="CX205" s="315">
        <f ca="1">IF(CX202=0,0,
IF(CX202&lt;1,0,
IF($N199-CX200&lt;&gt;$N199,-PMT(Insert_Finance!$C$17,$N199,OFFSET(CX202,,(CX200-$N199),1,1),0,0),
IF(CX200=0,0,CW205))))</f>
        <v>0</v>
      </c>
      <c r="CY205" s="315">
        <f ca="1">IF(CY202=0,0,
IF(CY202&lt;1,0,
IF($N199-CY200&lt;&gt;$N199,-PMT(Insert_Finance!$C$17,$N199,OFFSET(CY202,,(CY200-$N199),1,1),0,0),
IF(CY200=0,0,CX205))))</f>
        <v>0</v>
      </c>
      <c r="CZ205" s="315">
        <f ca="1">IF(CZ202=0,0,
IF(CZ202&lt;1,0,
IF($N199-CZ200&lt;&gt;$N199,-PMT(Insert_Finance!$C$17,$N199,OFFSET(CZ202,,(CZ200-$N199),1,1),0,0),
IF(CZ200=0,0,CY205))))</f>
        <v>0</v>
      </c>
    </row>
    <row r="206" spans="1:104" ht="30" customHeight="1" collapsed="1" x14ac:dyDescent="0.3">
      <c r="A206" s="304"/>
      <c r="B206" s="674"/>
      <c r="C206" s="657"/>
      <c r="D206" s="658"/>
      <c r="E206" s="307" t="str">
        <f>_xlfn.IFNA(INDEX(Table_Def[[Asset category]:[Unit]],MATCH(Insert_Assets!B206,Table_Def[Asset category],0),2),"")</f>
        <v/>
      </c>
      <c r="F206" s="682"/>
      <c r="G206" s="379" t="s">
        <v>211</v>
      </c>
      <c r="H206" s="380">
        <f t="shared" si="487"/>
        <v>0</v>
      </c>
      <c r="I206" s="669"/>
      <c r="J206" s="670"/>
      <c r="K206" s="311">
        <f t="shared" si="673"/>
        <v>0</v>
      </c>
      <c r="L206" s="312">
        <f t="shared" si="675"/>
        <v>1</v>
      </c>
      <c r="M206" s="313">
        <f t="shared" si="484"/>
        <v>0</v>
      </c>
      <c r="N206" s="316">
        <f>_xlfn.IFNA(IF(INDEX(Table_Def[],MATCH(B206,Table_Def[Asset category],0),3)=0,20,INDEX(Table_Def[],MATCH(B206,Table_Def[Asset category],0),3)),0)</f>
        <v>0</v>
      </c>
      <c r="P206" s="178"/>
      <c r="Q206" s="178"/>
      <c r="R206" s="178"/>
      <c r="S206" s="178"/>
      <c r="T206" s="302">
        <f t="shared" si="492"/>
        <v>0</v>
      </c>
      <c r="U206" s="302">
        <f>SUMIF($CG$6:$CZ$6,T$17,$CG209:$CZ209)</f>
        <v>0</v>
      </c>
      <c r="V206" s="302">
        <f>SUMIF($CG$6:$CZ$6,T$17,$CG211:$CZ211)</f>
        <v>0</v>
      </c>
      <c r="W206" s="302">
        <f t="shared" si="493"/>
        <v>0</v>
      </c>
      <c r="X206" s="302">
        <f>SUMIF($CG$6:$CZ$6,W$17,$CG209:$CZ209)</f>
        <v>0</v>
      </c>
      <c r="Y206" s="302">
        <f>SUMIF($CG$6:$CZ$6,W$17,$CG211:$CZ211)</f>
        <v>0</v>
      </c>
      <c r="Z206" s="302">
        <f t="shared" si="494"/>
        <v>0</v>
      </c>
      <c r="AA206" s="302">
        <f>SUMIF($CG$6:$CZ$6,Z$17,$CG209:$CZ209)</f>
        <v>0</v>
      </c>
      <c r="AB206" s="302">
        <f>SUMIF($CG$6:$CZ$6,Z$17,$CG211:$CZ211)</f>
        <v>0</v>
      </c>
      <c r="AC206" s="302">
        <f t="shared" si="495"/>
        <v>0</v>
      </c>
      <c r="AD206" s="302">
        <f>SUMIF($CG$6:$CZ$6,AC$17,$CG209:$CZ209)</f>
        <v>0</v>
      </c>
      <c r="AE206" s="302">
        <f>SUMIF($CG$6:$CZ$6,AC$17,$CG211:$CZ211)</f>
        <v>0</v>
      </c>
      <c r="AF206" s="302">
        <f t="shared" si="496"/>
        <v>0</v>
      </c>
      <c r="AG206" s="302">
        <f>SUMIF($CG$6:$CZ$6,AF$17,$CG209:$CZ209)</f>
        <v>0</v>
      </c>
      <c r="AH206" s="302">
        <f>SUMIF($CG$6:$CZ$6,AF$17,$CG211:$CZ211)</f>
        <v>0</v>
      </c>
      <c r="AI206" s="302">
        <f t="shared" si="497"/>
        <v>0</v>
      </c>
      <c r="AJ206" s="302">
        <f>SUMIF($CG$6:$CZ$6,AI$17,$CG209:$CZ209)</f>
        <v>0</v>
      </c>
      <c r="AK206" s="302">
        <f>SUMIF($CG$6:$CZ$6,AI$17,$CG211:$CZ211)</f>
        <v>0</v>
      </c>
      <c r="AL206" s="302">
        <f t="shared" si="498"/>
        <v>0</v>
      </c>
      <c r="AM206" s="302">
        <f>SUMIF($CG$6:$CZ$6,AL$17,$CG209:$CZ209)</f>
        <v>0</v>
      </c>
      <c r="AN206" s="302">
        <f>SUMIF($CG$6:$CZ$6,AL$17,$CG211:$CZ211)</f>
        <v>0</v>
      </c>
      <c r="AO206" s="302">
        <f t="shared" si="499"/>
        <v>0</v>
      </c>
      <c r="AP206" s="302">
        <f>SUMIF($CG$6:$CZ$6,AO$17,$CG209:$CZ209)</f>
        <v>0</v>
      </c>
      <c r="AQ206" s="302">
        <f>SUMIF($CG$6:$CZ$6,AO$17,$CG211:$CZ211)</f>
        <v>0</v>
      </c>
      <c r="AR206" s="302">
        <f t="shared" si="500"/>
        <v>0</v>
      </c>
      <c r="AS206" s="302">
        <f>SUMIF($CG$6:$CZ$6,AR$17,$CG209:$CZ209)</f>
        <v>0</v>
      </c>
      <c r="AT206" s="302">
        <f>SUMIF($CG$6:$CZ$6,AR$17,$CG211:$CZ211)</f>
        <v>0</v>
      </c>
      <c r="AU206" s="302">
        <f t="shared" si="501"/>
        <v>0</v>
      </c>
      <c r="AV206" s="302">
        <f>SUMIF($CG$6:$CZ$6,AU$17,$CG209:$CZ209)</f>
        <v>0</v>
      </c>
      <c r="AW206" s="302">
        <f>SUMIF($CG$6:$CZ$6,AU$17,$CG211:$CZ211)</f>
        <v>0</v>
      </c>
      <c r="AX206" s="302">
        <f t="shared" si="502"/>
        <v>0</v>
      </c>
      <c r="AY206" s="302">
        <f>SUMIF($CG$6:$CZ$6,AX$17,$CG209:$CZ209)</f>
        <v>0</v>
      </c>
      <c r="AZ206" s="302">
        <f>SUMIF($CG$6:$CZ$6,AX$17,$CG211:$CZ211)</f>
        <v>0</v>
      </c>
      <c r="BA206" s="302">
        <f t="shared" si="503"/>
        <v>0</v>
      </c>
      <c r="BB206" s="302">
        <f>SUMIF($CG$6:$CZ$6,BA$17,$CG209:$CZ209)</f>
        <v>0</v>
      </c>
      <c r="BC206" s="302">
        <f>SUMIF($CG$6:$CZ$6,BA$17,$CG211:$CZ211)</f>
        <v>0</v>
      </c>
      <c r="BD206" s="302">
        <f t="shared" si="504"/>
        <v>0</v>
      </c>
      <c r="BE206" s="302">
        <f>SUMIF($CG$6:$CZ$6,BD$17,$CG209:$CZ209)</f>
        <v>0</v>
      </c>
      <c r="BF206" s="302">
        <f>SUMIF($CG$6:$CZ$6,BD$17,$CG211:$CZ211)</f>
        <v>0</v>
      </c>
      <c r="BG206" s="302">
        <f t="shared" si="505"/>
        <v>0</v>
      </c>
      <c r="BH206" s="302">
        <f>SUMIF($CG$6:$CZ$6,BG$17,$CG209:$CZ209)</f>
        <v>0</v>
      </c>
      <c r="BI206" s="302">
        <f>SUMIF($CG$6:$CZ$6,BG$17,$CG211:$CZ211)</f>
        <v>0</v>
      </c>
      <c r="BJ206" s="302">
        <f t="shared" si="506"/>
        <v>0</v>
      </c>
      <c r="BK206" s="302">
        <f>SUMIF($CG$6:$CZ$6,BJ$17,$CG209:$CZ209)</f>
        <v>0</v>
      </c>
      <c r="BL206" s="302">
        <f>SUMIF($CG$6:$CZ$6,BJ$17,$CG211:$CZ211)</f>
        <v>0</v>
      </c>
      <c r="BM206" s="302">
        <f t="shared" si="507"/>
        <v>0</v>
      </c>
      <c r="BN206" s="302">
        <f>SUMIF($CG$6:$CZ$6,BM$17,$CG209:$CZ209)</f>
        <v>0</v>
      </c>
      <c r="BO206" s="302">
        <f>SUMIF($CG$6:$CZ$6,BM$17,$CG211:$CZ211)</f>
        <v>0</v>
      </c>
      <c r="BP206" s="302">
        <f t="shared" si="508"/>
        <v>0</v>
      </c>
      <c r="BQ206" s="302">
        <f>SUMIF($CG$6:$CZ$6,BP$17,$CG209:$CZ209)</f>
        <v>0</v>
      </c>
      <c r="BR206" s="302">
        <f>SUMIF($CG$6:$CZ$6,BP$17,$CG211:$CZ211)</f>
        <v>0</v>
      </c>
      <c r="BS206" s="302">
        <f t="shared" si="509"/>
        <v>0</v>
      </c>
      <c r="BT206" s="302">
        <f>SUMIF($CG$6:$CZ$6,BS$17,$CG209:$CZ209)</f>
        <v>0</v>
      </c>
      <c r="BU206" s="302">
        <f>SUMIF($CG$6:$CZ$6,BS$17,$CG211:$CZ211)</f>
        <v>0</v>
      </c>
      <c r="BV206" s="302">
        <f t="shared" si="510"/>
        <v>0</v>
      </c>
      <c r="BW206" s="302">
        <f>SUMIF($CG$6:$CZ$6,BV$17,$CG209:$CZ209)</f>
        <v>0</v>
      </c>
      <c r="BX206" s="302">
        <f>SUMIF($CG$6:$CZ$6,BV$17,$CG211:$CZ211)</f>
        <v>0</v>
      </c>
      <c r="BY206" s="302">
        <f t="shared" si="511"/>
        <v>0</v>
      </c>
      <c r="BZ206" s="302">
        <f>SUMIF($CG$6:$CZ$6,BY$17,$CG209:$CZ209)</f>
        <v>0</v>
      </c>
      <c r="CA206" s="302">
        <f>SUMIF($CG$6:$CZ$6,BY$17,$CG211:$CZ211)</f>
        <v>0</v>
      </c>
      <c r="CB206" s="189"/>
      <c r="CC206" s="303"/>
      <c r="CD206" s="303"/>
      <c r="CF206" s="293"/>
      <c r="CG206" s="315"/>
    </row>
    <row r="207" spans="1:104" ht="15" hidden="1" customHeight="1" outlineLevel="1" x14ac:dyDescent="0.3">
      <c r="A207" s="304"/>
      <c r="B207" s="338"/>
      <c r="C207" s="305"/>
      <c r="D207" s="306"/>
      <c r="E207" s="307" t="str">
        <f>_xlfn.IFNA(INDEX(Table_Def[[Asset category]:[Unit]],MATCH(Insert_Assets!B207,Table_Def[Asset category],0),2),"")</f>
        <v/>
      </c>
      <c r="F207" s="339"/>
      <c r="G207" s="379" t="s">
        <v>211</v>
      </c>
      <c r="H207" s="380">
        <f t="shared" si="487"/>
        <v>0</v>
      </c>
      <c r="I207" s="243"/>
      <c r="J207" s="310"/>
      <c r="K207" s="311">
        <f t="shared" si="673"/>
        <v>0</v>
      </c>
      <c r="L207" s="312">
        <f t="shared" si="675"/>
        <v>1</v>
      </c>
      <c r="M207" s="313">
        <f t="shared" si="484"/>
        <v>0</v>
      </c>
      <c r="N207" s="316">
        <f>_xlfn.IFNA(IF(INDEX(Table_Def[],MATCH(B207,Table_Def[Asset category],0),3)=0,20,INDEX(Table_Def[],MATCH(B207,Table_Def[Asset category],0),3)),0)</f>
        <v>0</v>
      </c>
      <c r="P207" s="178"/>
      <c r="Q207" s="178"/>
      <c r="R207" s="178"/>
      <c r="S207" s="178"/>
      <c r="T207" s="302"/>
      <c r="U207" s="302"/>
      <c r="V207" s="302"/>
      <c r="W207" s="302"/>
      <c r="X207" s="302"/>
      <c r="Y207" s="302"/>
      <c r="Z207" s="302"/>
      <c r="AA207" s="302"/>
      <c r="AB207" s="302"/>
      <c r="AC207" s="302"/>
      <c r="AD207" s="302"/>
      <c r="AE207" s="302"/>
      <c r="AF207" s="302"/>
      <c r="AG207" s="302"/>
      <c r="AH207" s="302"/>
      <c r="AI207" s="302"/>
      <c r="AJ207" s="302"/>
      <c r="AK207" s="302"/>
      <c r="AL207" s="302"/>
      <c r="AM207" s="302"/>
      <c r="AN207" s="302"/>
      <c r="AO207" s="302"/>
      <c r="AP207" s="302"/>
      <c r="AQ207" s="302"/>
      <c r="AR207" s="302"/>
      <c r="AS207" s="302"/>
      <c r="AT207" s="302"/>
      <c r="AU207" s="302"/>
      <c r="AV207" s="302"/>
      <c r="AW207" s="302"/>
      <c r="AX207" s="302"/>
      <c r="AY207" s="302"/>
      <c r="AZ207" s="302"/>
      <c r="BA207" s="302"/>
      <c r="BB207" s="302"/>
      <c r="BC207" s="302"/>
      <c r="BD207" s="302"/>
      <c r="BE207" s="302"/>
      <c r="BF207" s="302"/>
      <c r="BG207" s="302"/>
      <c r="BH207" s="302"/>
      <c r="BI207" s="302"/>
      <c r="BJ207" s="302"/>
      <c r="BK207" s="302"/>
      <c r="BL207" s="302"/>
      <c r="BM207" s="302"/>
      <c r="BN207" s="302"/>
      <c r="BO207" s="302"/>
      <c r="BP207" s="302"/>
      <c r="BQ207" s="302"/>
      <c r="BR207" s="302"/>
      <c r="BS207" s="302"/>
      <c r="BT207" s="302"/>
      <c r="BU207" s="302"/>
      <c r="BV207" s="302"/>
      <c r="BW207" s="302"/>
      <c r="BX207" s="302"/>
      <c r="BY207" s="302"/>
      <c r="BZ207" s="302"/>
      <c r="CA207" s="302"/>
      <c r="CB207" s="189"/>
      <c r="CC207" s="303"/>
      <c r="CD207" s="303"/>
      <c r="CE207" s="53" t="s">
        <v>49</v>
      </c>
      <c r="CF207" s="293"/>
      <c r="CG207" s="314">
        <f>IF($I206=CG$6,$N206,
IF(CF206&gt;0,CF206-1,0))</f>
        <v>0</v>
      </c>
      <c r="CH207" s="314">
        <f>IF($I206=CH$6,$N206,
IF(CG207&gt;0,CG207-1,0))</f>
        <v>0</v>
      </c>
      <c r="CI207" s="314">
        <f t="shared" ref="CI207" si="677">IF($I206=CI$6,$N206,
IF(CH207&gt;0,CH207-1,0))</f>
        <v>0</v>
      </c>
      <c r="CJ207" s="314">
        <f t="shared" ref="CJ207" si="678">IF($I206=CJ$6,$N206,
IF(CI207&gt;0,CI207-1,0))</f>
        <v>0</v>
      </c>
      <c r="CK207" s="314">
        <f t="shared" ref="CK207" si="679">IF($I206=CK$6,$N206,
IF(CJ207&gt;0,CJ207-1,0))</f>
        <v>0</v>
      </c>
      <c r="CL207" s="314">
        <f t="shared" ref="CL207" si="680">IF($I206=CL$6,$N206,
IF(CK207&gt;0,CK207-1,0))</f>
        <v>0</v>
      </c>
      <c r="CM207" s="314">
        <f t="shared" ref="CM207" si="681">IF($I206=CM$6,$N206,
IF(CL207&gt;0,CL207-1,0))</f>
        <v>0</v>
      </c>
      <c r="CN207" s="314">
        <f t="shared" ref="CN207" si="682">IF($I206=CN$6,$N206,
IF(CM207&gt;0,CM207-1,0))</f>
        <v>0</v>
      </c>
      <c r="CO207" s="314">
        <f t="shared" ref="CO207" si="683">IF($I206=CO$6,$N206,
IF(CN207&gt;0,CN207-1,0))</f>
        <v>0</v>
      </c>
      <c r="CP207" s="314">
        <f t="shared" ref="CP207" si="684">IF($I206=CP$6,$N206,
IF(CO207&gt;0,CO207-1,0))</f>
        <v>0</v>
      </c>
      <c r="CQ207" s="314">
        <f t="shared" ref="CQ207" si="685">IF($I206=CQ$6,$N206,
IF(CP207&gt;0,CP207-1,0))</f>
        <v>0</v>
      </c>
      <c r="CR207" s="314">
        <f t="shared" ref="CR207" si="686">IF($I206=CR$6,$N206,
IF(CQ207&gt;0,CQ207-1,0))</f>
        <v>0</v>
      </c>
      <c r="CS207" s="314">
        <f t="shared" ref="CS207" si="687">IF($I206=CS$6,$N206,
IF(CR207&gt;0,CR207-1,0))</f>
        <v>0</v>
      </c>
      <c r="CT207" s="314">
        <f t="shared" ref="CT207" si="688">IF($I206=CT$6,$N206,
IF(CS207&gt;0,CS207-1,0))</f>
        <v>0</v>
      </c>
      <c r="CU207" s="314">
        <f t="shared" ref="CU207" si="689">IF($I206=CU$6,$N206,
IF(CT207&gt;0,CT207-1,0))</f>
        <v>0</v>
      </c>
      <c r="CV207" s="314">
        <f t="shared" ref="CV207" si="690">IF($I206=CV$6,$N206,
IF(CU207&gt;0,CU207-1,0))</f>
        <v>0</v>
      </c>
      <c r="CW207" s="314">
        <f t="shared" ref="CW207" si="691">IF($I206=CW$6,$N206,
IF(CV207&gt;0,CV207-1,0))</f>
        <v>0</v>
      </c>
      <c r="CX207" s="314">
        <f t="shared" ref="CX207" si="692">IF($I206=CX$6,$N206,
IF(CW207&gt;0,CW207-1,0))</f>
        <v>0</v>
      </c>
      <c r="CY207" s="314">
        <f t="shared" ref="CY207" si="693">IF($I206=CY$6,$N206,
IF(CX207&gt;0,CX207-1,0))</f>
        <v>0</v>
      </c>
      <c r="CZ207" s="314">
        <f t="shared" ref="CZ207" si="694">IF($I206=CZ$6,$N206,
IF(CY207&gt;0,CY207-1,0))</f>
        <v>0</v>
      </c>
    </row>
    <row r="208" spans="1:104" ht="15" hidden="1" customHeight="1" outlineLevel="1" x14ac:dyDescent="0.3">
      <c r="A208" s="304"/>
      <c r="B208" s="338"/>
      <c r="C208" s="305"/>
      <c r="D208" s="306"/>
      <c r="E208" s="307" t="str">
        <f>_xlfn.IFNA(INDEX(Table_Def[[Asset category]:[Unit]],MATCH(Insert_Assets!B208,Table_Def[Asset category],0),2),"")</f>
        <v/>
      </c>
      <c r="F208" s="339"/>
      <c r="G208" s="379" t="s">
        <v>211</v>
      </c>
      <c r="H208" s="380">
        <f t="shared" si="487"/>
        <v>0</v>
      </c>
      <c r="I208" s="243"/>
      <c r="J208" s="310"/>
      <c r="K208" s="311"/>
      <c r="L208" s="312">
        <f t="shared" si="675"/>
        <v>1</v>
      </c>
      <c r="M208" s="313">
        <f t="shared" si="484"/>
        <v>0</v>
      </c>
      <c r="N208" s="316">
        <f>_xlfn.IFNA(IF(INDEX(Table_Def[],MATCH(B208,Table_Def[Asset category],0),3)=0,20,INDEX(Table_Def[],MATCH(B208,Table_Def[Asset category],0),3)),0)</f>
        <v>0</v>
      </c>
      <c r="P208" s="178"/>
      <c r="Q208" s="178"/>
      <c r="R208" s="178"/>
      <c r="S208" s="178"/>
      <c r="T208" s="302"/>
      <c r="U208" s="302"/>
      <c r="V208" s="302"/>
      <c r="W208" s="302"/>
      <c r="X208" s="302"/>
      <c r="Y208" s="302"/>
      <c r="Z208" s="302"/>
      <c r="AA208" s="302"/>
      <c r="AB208" s="302"/>
      <c r="AC208" s="302"/>
      <c r="AD208" s="302"/>
      <c r="AE208" s="302"/>
      <c r="AF208" s="302"/>
      <c r="AG208" s="302"/>
      <c r="AH208" s="302"/>
      <c r="AI208" s="302"/>
      <c r="AJ208" s="302"/>
      <c r="AK208" s="302"/>
      <c r="AL208" s="302"/>
      <c r="AM208" s="302"/>
      <c r="AN208" s="302"/>
      <c r="AO208" s="302"/>
      <c r="AP208" s="302"/>
      <c r="AQ208" s="302"/>
      <c r="AR208" s="302"/>
      <c r="AS208" s="302"/>
      <c r="AT208" s="302"/>
      <c r="AU208" s="302"/>
      <c r="AV208" s="302"/>
      <c r="AW208" s="302"/>
      <c r="AX208" s="302"/>
      <c r="AY208" s="302"/>
      <c r="AZ208" s="302"/>
      <c r="BA208" s="302"/>
      <c r="BB208" s="302"/>
      <c r="BC208" s="302"/>
      <c r="BD208" s="302"/>
      <c r="BE208" s="302"/>
      <c r="BF208" s="302"/>
      <c r="BG208" s="302"/>
      <c r="BH208" s="302"/>
      <c r="BI208" s="302"/>
      <c r="BJ208" s="302"/>
      <c r="BK208" s="302"/>
      <c r="BL208" s="302"/>
      <c r="BM208" s="302"/>
      <c r="BN208" s="302"/>
      <c r="BO208" s="302"/>
      <c r="BP208" s="302"/>
      <c r="BQ208" s="302"/>
      <c r="BR208" s="302"/>
      <c r="BS208" s="302"/>
      <c r="BT208" s="302"/>
      <c r="BU208" s="302"/>
      <c r="BV208" s="302"/>
      <c r="BW208" s="302"/>
      <c r="BX208" s="302"/>
      <c r="BY208" s="302"/>
      <c r="BZ208" s="302"/>
      <c r="CA208" s="302"/>
      <c r="CB208" s="189"/>
      <c r="CC208" s="303"/>
      <c r="CD208" s="303"/>
      <c r="CE208" s="53" t="s">
        <v>116</v>
      </c>
      <c r="CF208" s="293"/>
      <c r="CG208" s="314">
        <f t="shared" ref="CG208" ca="1" si="695">IF(AND(CG207=$N206,CG207&gt;0),1,IF(CG207=0,0,OFFSET(CG207,,(CG207-$N206),1,1)-CG207+1))</f>
        <v>0</v>
      </c>
      <c r="CH208" s="314">
        <f ca="1">IF(AND(CH207=$N206,CH207&gt;0),1,IF(CH207=0,0,OFFSET(CH207,,(CH207-$N206),1,1)-CH207+1))</f>
        <v>0</v>
      </c>
      <c r="CI208" s="314">
        <f t="shared" ref="CI208:CZ208" ca="1" si="696">IF(AND(CI207=$N206,CI207&gt;0),1,IF(CI207=0,0,OFFSET(CI207,,(CI207-$N206),1,1)-CI207+1))</f>
        <v>0</v>
      </c>
      <c r="CJ208" s="314">
        <f t="shared" ca="1" si="696"/>
        <v>0</v>
      </c>
      <c r="CK208" s="314">
        <f t="shared" ca="1" si="696"/>
        <v>0</v>
      </c>
      <c r="CL208" s="314">
        <f t="shared" ca="1" si="696"/>
        <v>0</v>
      </c>
      <c r="CM208" s="314">
        <f t="shared" ca="1" si="696"/>
        <v>0</v>
      </c>
      <c r="CN208" s="314">
        <f t="shared" ca="1" si="696"/>
        <v>0</v>
      </c>
      <c r="CO208" s="314">
        <f t="shared" ca="1" si="696"/>
        <v>0</v>
      </c>
      <c r="CP208" s="314">
        <f t="shared" ca="1" si="696"/>
        <v>0</v>
      </c>
      <c r="CQ208" s="314">
        <f t="shared" ca="1" si="696"/>
        <v>0</v>
      </c>
      <c r="CR208" s="314">
        <f t="shared" ca="1" si="696"/>
        <v>0</v>
      </c>
      <c r="CS208" s="314">
        <f t="shared" ca="1" si="696"/>
        <v>0</v>
      </c>
      <c r="CT208" s="314">
        <f t="shared" ca="1" si="696"/>
        <v>0</v>
      </c>
      <c r="CU208" s="314">
        <f t="shared" ca="1" si="696"/>
        <v>0</v>
      </c>
      <c r="CV208" s="314">
        <f t="shared" ca="1" si="696"/>
        <v>0</v>
      </c>
      <c r="CW208" s="314">
        <f t="shared" ca="1" si="696"/>
        <v>0</v>
      </c>
      <c r="CX208" s="314">
        <f t="shared" ca="1" si="696"/>
        <v>0</v>
      </c>
      <c r="CY208" s="314">
        <f t="shared" ca="1" si="696"/>
        <v>0</v>
      </c>
      <c r="CZ208" s="314">
        <f t="shared" ca="1" si="696"/>
        <v>0</v>
      </c>
    </row>
    <row r="209" spans="1:104" ht="15" hidden="1" customHeight="1" outlineLevel="1" x14ac:dyDescent="0.3">
      <c r="A209" s="304"/>
      <c r="B209" s="338"/>
      <c r="C209" s="305"/>
      <c r="D209" s="306"/>
      <c r="E209" s="307" t="str">
        <f>_xlfn.IFNA(INDEX(Table_Def[[Asset category]:[Unit]],MATCH(Insert_Assets!B209,Table_Def[Asset category],0),2),"")</f>
        <v/>
      </c>
      <c r="F209" s="339"/>
      <c r="G209" s="379" t="s">
        <v>211</v>
      </c>
      <c r="H209" s="380">
        <f t="shared" si="487"/>
        <v>0</v>
      </c>
      <c r="I209" s="243"/>
      <c r="J209" s="310"/>
      <c r="K209" s="311">
        <f t="shared" ref="K209:K214" si="697">SUMIF($J$22:$J$384,J209,$H$22:$H$384)</f>
        <v>0</v>
      </c>
      <c r="L209" s="312">
        <f t="shared" si="675"/>
        <v>1</v>
      </c>
      <c r="M209" s="313">
        <f t="shared" si="484"/>
        <v>0</v>
      </c>
      <c r="N209" s="316">
        <f>_xlfn.IFNA(IF(INDEX(Table_Def[],MATCH(B209,Table_Def[Asset category],0),3)=0,20,INDEX(Table_Def[],MATCH(B209,Table_Def[Asset category],0),3)),0)</f>
        <v>0</v>
      </c>
      <c r="P209" s="178"/>
      <c r="Q209" s="178"/>
      <c r="R209" s="178"/>
      <c r="S209" s="178"/>
      <c r="T209" s="302"/>
      <c r="U209" s="302"/>
      <c r="V209" s="302"/>
      <c r="W209" s="302"/>
      <c r="X209" s="302"/>
      <c r="Y209" s="302"/>
      <c r="Z209" s="302"/>
      <c r="AA209" s="302"/>
      <c r="AB209" s="302"/>
      <c r="AC209" s="302"/>
      <c r="AD209" s="302"/>
      <c r="AE209" s="302"/>
      <c r="AF209" s="302"/>
      <c r="AG209" s="302"/>
      <c r="AH209" s="302"/>
      <c r="AI209" s="302"/>
      <c r="AJ209" s="302"/>
      <c r="AK209" s="302"/>
      <c r="AL209" s="302"/>
      <c r="AM209" s="302"/>
      <c r="AN209" s="302"/>
      <c r="AO209" s="302"/>
      <c r="AP209" s="302"/>
      <c r="AQ209" s="302"/>
      <c r="AR209" s="302"/>
      <c r="AS209" s="302"/>
      <c r="AT209" s="302"/>
      <c r="AU209" s="302"/>
      <c r="AV209" s="302"/>
      <c r="AW209" s="302"/>
      <c r="AX209" s="302"/>
      <c r="AY209" s="302"/>
      <c r="AZ209" s="302"/>
      <c r="BA209" s="302"/>
      <c r="BB209" s="302"/>
      <c r="BC209" s="302"/>
      <c r="BD209" s="302"/>
      <c r="BE209" s="302"/>
      <c r="BF209" s="302"/>
      <c r="BG209" s="302"/>
      <c r="BH209" s="302"/>
      <c r="BI209" s="302"/>
      <c r="BJ209" s="302"/>
      <c r="BK209" s="302"/>
      <c r="BL209" s="302"/>
      <c r="BM209" s="302"/>
      <c r="BN209" s="302"/>
      <c r="BO209" s="302"/>
      <c r="BP209" s="302"/>
      <c r="BQ209" s="302"/>
      <c r="BR209" s="302"/>
      <c r="BS209" s="302"/>
      <c r="BT209" s="302"/>
      <c r="BU209" s="302"/>
      <c r="BV209" s="302"/>
      <c r="BW209" s="302"/>
      <c r="BX209" s="302"/>
      <c r="BY209" s="302"/>
      <c r="BZ209" s="302"/>
      <c r="CA209" s="302"/>
      <c r="CB209" s="189"/>
      <c r="CC209" s="303"/>
      <c r="CD209" s="303"/>
      <c r="CE209" s="53" t="s">
        <v>3</v>
      </c>
      <c r="CG209" s="315">
        <f>IF($I206=CG$6,$H206*$L206,
IF(CF209&gt;0,+CF209-CF210,0))</f>
        <v>0</v>
      </c>
      <c r="CH209" s="315">
        <f t="shared" ref="CH209:CZ209" si="698">IF($I206=CH$6,$H206*$L206,
IF(CG209&gt;0,+CG209-CG210,0))</f>
        <v>0</v>
      </c>
      <c r="CI209" s="315">
        <f t="shared" si="698"/>
        <v>0</v>
      </c>
      <c r="CJ209" s="315">
        <f t="shared" si="698"/>
        <v>0</v>
      </c>
      <c r="CK209" s="315">
        <f t="shared" si="698"/>
        <v>0</v>
      </c>
      <c r="CL209" s="315">
        <f t="shared" si="698"/>
        <v>0</v>
      </c>
      <c r="CM209" s="315">
        <f t="shared" si="698"/>
        <v>0</v>
      </c>
      <c r="CN209" s="315">
        <f t="shared" si="698"/>
        <v>0</v>
      </c>
      <c r="CO209" s="315">
        <f t="shared" si="698"/>
        <v>0</v>
      </c>
      <c r="CP209" s="315">
        <f t="shared" si="698"/>
        <v>0</v>
      </c>
      <c r="CQ209" s="315">
        <f t="shared" si="698"/>
        <v>0</v>
      </c>
      <c r="CR209" s="315">
        <f t="shared" si="698"/>
        <v>0</v>
      </c>
      <c r="CS209" s="315">
        <f t="shared" si="698"/>
        <v>0</v>
      </c>
      <c r="CT209" s="315">
        <f t="shared" si="698"/>
        <v>0</v>
      </c>
      <c r="CU209" s="315">
        <f t="shared" si="698"/>
        <v>0</v>
      </c>
      <c r="CV209" s="315">
        <f t="shared" si="698"/>
        <v>0</v>
      </c>
      <c r="CW209" s="315">
        <f t="shared" si="698"/>
        <v>0</v>
      </c>
      <c r="CX209" s="315">
        <f t="shared" si="698"/>
        <v>0</v>
      </c>
      <c r="CY209" s="315">
        <f t="shared" si="698"/>
        <v>0</v>
      </c>
      <c r="CZ209" s="315">
        <f t="shared" si="698"/>
        <v>0</v>
      </c>
    </row>
    <row r="210" spans="1:104" ht="15" hidden="1" customHeight="1" outlineLevel="1" x14ac:dyDescent="0.3">
      <c r="A210" s="304"/>
      <c r="B210" s="338"/>
      <c r="C210" s="305"/>
      <c r="D210" s="306"/>
      <c r="E210" s="307" t="str">
        <f>_xlfn.IFNA(INDEX(Table_Def[[Asset category]:[Unit]],MATCH(Insert_Assets!B210,Table_Def[Asset category],0),2),"")</f>
        <v/>
      </c>
      <c r="F210" s="339"/>
      <c r="G210" s="379" t="s">
        <v>211</v>
      </c>
      <c r="H210" s="380">
        <f t="shared" si="487"/>
        <v>0</v>
      </c>
      <c r="I210" s="243"/>
      <c r="J210" s="310"/>
      <c r="K210" s="311">
        <f t="shared" si="697"/>
        <v>0</v>
      </c>
      <c r="L210" s="312">
        <f t="shared" si="675"/>
        <v>1</v>
      </c>
      <c r="M210" s="313">
        <f t="shared" si="484"/>
        <v>0</v>
      </c>
      <c r="N210" s="316">
        <f>_xlfn.IFNA(IF(INDEX(Table_Def[],MATCH(B210,Table_Def[Asset category],0),3)=0,20,INDEX(Table_Def[],MATCH(B210,Table_Def[Asset category],0),3)),0)</f>
        <v>0</v>
      </c>
      <c r="P210" s="178"/>
      <c r="Q210" s="178"/>
      <c r="R210" s="178"/>
      <c r="S210" s="178"/>
      <c r="T210" s="302"/>
      <c r="U210" s="302"/>
      <c r="V210" s="302"/>
      <c r="W210" s="302"/>
      <c r="X210" s="302"/>
      <c r="Y210" s="302"/>
      <c r="Z210" s="302"/>
      <c r="AA210" s="302"/>
      <c r="AB210" s="302"/>
      <c r="AC210" s="302"/>
      <c r="AD210" s="302"/>
      <c r="AE210" s="302"/>
      <c r="AF210" s="302"/>
      <c r="AG210" s="302"/>
      <c r="AH210" s="302"/>
      <c r="AI210" s="302"/>
      <c r="AJ210" s="302"/>
      <c r="AK210" s="302"/>
      <c r="AL210" s="302"/>
      <c r="AM210" s="302"/>
      <c r="AN210" s="302"/>
      <c r="AO210" s="302"/>
      <c r="AP210" s="302"/>
      <c r="AQ210" s="302"/>
      <c r="AR210" s="302"/>
      <c r="AS210" s="302"/>
      <c r="AT210" s="302"/>
      <c r="AU210" s="302"/>
      <c r="AV210" s="302"/>
      <c r="AW210" s="302"/>
      <c r="AX210" s="302"/>
      <c r="AY210" s="302"/>
      <c r="AZ210" s="302"/>
      <c r="BA210" s="302"/>
      <c r="BB210" s="302"/>
      <c r="BC210" s="302"/>
      <c r="BD210" s="302"/>
      <c r="BE210" s="302"/>
      <c r="BF210" s="302"/>
      <c r="BG210" s="302"/>
      <c r="BH210" s="302"/>
      <c r="BI210" s="302"/>
      <c r="BJ210" s="302"/>
      <c r="BK210" s="302"/>
      <c r="BL210" s="302"/>
      <c r="BM210" s="302"/>
      <c r="BN210" s="302"/>
      <c r="BO210" s="302"/>
      <c r="BP210" s="302"/>
      <c r="BQ210" s="302"/>
      <c r="BR210" s="302"/>
      <c r="BS210" s="302"/>
      <c r="BT210" s="302"/>
      <c r="BU210" s="302"/>
      <c r="BV210" s="302"/>
      <c r="BW210" s="302"/>
      <c r="BX210" s="302"/>
      <c r="BY210" s="302"/>
      <c r="BZ210" s="302"/>
      <c r="CA210" s="302"/>
      <c r="CB210" s="189"/>
      <c r="CC210" s="303"/>
      <c r="CD210" s="303"/>
      <c r="CE210" s="53" t="s">
        <v>38</v>
      </c>
      <c r="CF210" s="315"/>
      <c r="CG210" s="315">
        <f>IF(CG211&lt;1,0,CG212-CG211)</f>
        <v>0</v>
      </c>
      <c r="CH210" s="315">
        <f t="shared" ref="CH210:CZ210" si="699">IF(CH211&lt;1,0,CH212-CH211)</f>
        <v>0</v>
      </c>
      <c r="CI210" s="315">
        <f t="shared" si="699"/>
        <v>0</v>
      </c>
      <c r="CJ210" s="315">
        <f t="shared" si="699"/>
        <v>0</v>
      </c>
      <c r="CK210" s="315">
        <f t="shared" si="699"/>
        <v>0</v>
      </c>
      <c r="CL210" s="315">
        <f t="shared" si="699"/>
        <v>0</v>
      </c>
      <c r="CM210" s="315">
        <f t="shared" si="699"/>
        <v>0</v>
      </c>
      <c r="CN210" s="315">
        <f t="shared" si="699"/>
        <v>0</v>
      </c>
      <c r="CO210" s="315">
        <f t="shared" si="699"/>
        <v>0</v>
      </c>
      <c r="CP210" s="315">
        <f t="shared" si="699"/>
        <v>0</v>
      </c>
      <c r="CQ210" s="315">
        <f t="shared" si="699"/>
        <v>0</v>
      </c>
      <c r="CR210" s="315">
        <f t="shared" si="699"/>
        <v>0</v>
      </c>
      <c r="CS210" s="315">
        <f t="shared" si="699"/>
        <v>0</v>
      </c>
      <c r="CT210" s="315">
        <f t="shared" si="699"/>
        <v>0</v>
      </c>
      <c r="CU210" s="315">
        <f t="shared" si="699"/>
        <v>0</v>
      </c>
      <c r="CV210" s="315">
        <f t="shared" si="699"/>
        <v>0</v>
      </c>
      <c r="CW210" s="315">
        <f t="shared" si="699"/>
        <v>0</v>
      </c>
      <c r="CX210" s="315">
        <f t="shared" si="699"/>
        <v>0</v>
      </c>
      <c r="CY210" s="315">
        <f t="shared" si="699"/>
        <v>0</v>
      </c>
      <c r="CZ210" s="315">
        <f t="shared" si="699"/>
        <v>0</v>
      </c>
    </row>
    <row r="211" spans="1:104" ht="15" hidden="1" customHeight="1" outlineLevel="1" x14ac:dyDescent="0.3">
      <c r="A211" s="304"/>
      <c r="B211" s="338"/>
      <c r="C211" s="305"/>
      <c r="D211" s="306"/>
      <c r="E211" s="307" t="str">
        <f>_xlfn.IFNA(INDEX(Table_Def[[Asset category]:[Unit]],MATCH(Insert_Assets!B211,Table_Def[Asset category],0),2),"")</f>
        <v/>
      </c>
      <c r="F211" s="339"/>
      <c r="G211" s="379" t="s">
        <v>211</v>
      </c>
      <c r="H211" s="380">
        <f t="shared" si="487"/>
        <v>0</v>
      </c>
      <c r="I211" s="243"/>
      <c r="J211" s="310"/>
      <c r="K211" s="311">
        <f t="shared" si="697"/>
        <v>0</v>
      </c>
      <c r="L211" s="312">
        <f t="shared" si="675"/>
        <v>1</v>
      </c>
      <c r="M211" s="313">
        <f t="shared" si="484"/>
        <v>0</v>
      </c>
      <c r="N211" s="316">
        <f>_xlfn.IFNA(IF(INDEX(Table_Def[],MATCH(B211,Table_Def[Asset category],0),3)=0,20,INDEX(Table_Def[],MATCH(B211,Table_Def[Asset category],0),3)),0)</f>
        <v>0</v>
      </c>
      <c r="P211" s="178"/>
      <c r="Q211" s="178"/>
      <c r="R211" s="178"/>
      <c r="S211" s="178"/>
      <c r="T211" s="302"/>
      <c r="U211" s="302"/>
      <c r="V211" s="302"/>
      <c r="W211" s="302"/>
      <c r="X211" s="302"/>
      <c r="Y211" s="302"/>
      <c r="Z211" s="302"/>
      <c r="AA211" s="302"/>
      <c r="AB211" s="302"/>
      <c r="AC211" s="302"/>
      <c r="AD211" s="302"/>
      <c r="AE211" s="302"/>
      <c r="AF211" s="302"/>
      <c r="AG211" s="302"/>
      <c r="AH211" s="302"/>
      <c r="AI211" s="302"/>
      <c r="AJ211" s="302"/>
      <c r="AK211" s="302"/>
      <c r="AL211" s="302"/>
      <c r="AM211" s="302"/>
      <c r="AN211" s="302"/>
      <c r="AO211" s="302"/>
      <c r="AP211" s="302"/>
      <c r="AQ211" s="302"/>
      <c r="AR211" s="302"/>
      <c r="AS211" s="302"/>
      <c r="AT211" s="302"/>
      <c r="AU211" s="302"/>
      <c r="AV211" s="302"/>
      <c r="AW211" s="302"/>
      <c r="AX211" s="302"/>
      <c r="AY211" s="302"/>
      <c r="AZ211" s="302"/>
      <c r="BA211" s="302"/>
      <c r="BB211" s="302"/>
      <c r="BC211" s="302"/>
      <c r="BD211" s="302"/>
      <c r="BE211" s="302"/>
      <c r="BF211" s="302"/>
      <c r="BG211" s="302"/>
      <c r="BH211" s="302"/>
      <c r="BI211" s="302"/>
      <c r="BJ211" s="302"/>
      <c r="BK211" s="302"/>
      <c r="BL211" s="302"/>
      <c r="BM211" s="302"/>
      <c r="BN211" s="302"/>
      <c r="BO211" s="302"/>
      <c r="BP211" s="302"/>
      <c r="BQ211" s="302"/>
      <c r="BR211" s="302"/>
      <c r="BS211" s="302"/>
      <c r="BT211" s="302"/>
      <c r="BU211" s="302"/>
      <c r="BV211" s="302"/>
      <c r="BW211" s="302"/>
      <c r="BX211" s="302"/>
      <c r="BY211" s="302"/>
      <c r="BZ211" s="302"/>
      <c r="CA211" s="302"/>
      <c r="CB211" s="189"/>
      <c r="CC211" s="303"/>
      <c r="CD211" s="303"/>
      <c r="CE211" s="53" t="s">
        <v>47</v>
      </c>
      <c r="CG211" s="315">
        <f>CG209*Insert_Finance!$C$17</f>
        <v>0</v>
      </c>
      <c r="CH211" s="315">
        <f>CH209*Insert_Finance!$C$17</f>
        <v>0</v>
      </c>
      <c r="CI211" s="315">
        <f>CI209*Insert_Finance!$C$17</f>
        <v>0</v>
      </c>
      <c r="CJ211" s="315">
        <f>CJ209*Insert_Finance!$C$17</f>
        <v>0</v>
      </c>
      <c r="CK211" s="315">
        <f>CK209*Insert_Finance!$C$17</f>
        <v>0</v>
      </c>
      <c r="CL211" s="315">
        <f>CL209*Insert_Finance!$C$17</f>
        <v>0</v>
      </c>
      <c r="CM211" s="315">
        <f>CM209*Insert_Finance!$C$17</f>
        <v>0</v>
      </c>
      <c r="CN211" s="315">
        <f>CN209*Insert_Finance!$C$17</f>
        <v>0</v>
      </c>
      <c r="CO211" s="315">
        <f>CO209*Insert_Finance!$C$17</f>
        <v>0</v>
      </c>
      <c r="CP211" s="315">
        <f>CP209*Insert_Finance!$C$17</f>
        <v>0</v>
      </c>
      <c r="CQ211" s="315">
        <f>CQ209*Insert_Finance!$C$17</f>
        <v>0</v>
      </c>
      <c r="CR211" s="315">
        <f>CR209*Insert_Finance!$C$17</f>
        <v>0</v>
      </c>
      <c r="CS211" s="315">
        <f>CS209*Insert_Finance!$C$17</f>
        <v>0</v>
      </c>
      <c r="CT211" s="315">
        <f>CT209*Insert_Finance!$C$17</f>
        <v>0</v>
      </c>
      <c r="CU211" s="315">
        <f>CU209*Insert_Finance!$C$17</f>
        <v>0</v>
      </c>
      <c r="CV211" s="315">
        <f>CV209*Insert_Finance!$C$17</f>
        <v>0</v>
      </c>
      <c r="CW211" s="315">
        <f>CW209*Insert_Finance!$C$17</f>
        <v>0</v>
      </c>
      <c r="CX211" s="315">
        <f>CX209*Insert_Finance!$C$17</f>
        <v>0</v>
      </c>
      <c r="CY211" s="315">
        <f>CY209*Insert_Finance!$C$17</f>
        <v>0</v>
      </c>
      <c r="CZ211" s="315">
        <f>CZ209*Insert_Finance!$C$17</f>
        <v>0</v>
      </c>
    </row>
    <row r="212" spans="1:104" ht="15" hidden="1" customHeight="1" outlineLevel="1" x14ac:dyDescent="0.3">
      <c r="A212" s="304"/>
      <c r="B212" s="338"/>
      <c r="C212" s="305"/>
      <c r="D212" s="306"/>
      <c r="E212" s="307" t="str">
        <f>_xlfn.IFNA(INDEX(Table_Def[[Asset category]:[Unit]],MATCH(Insert_Assets!B212,Table_Def[Asset category],0),2),"")</f>
        <v/>
      </c>
      <c r="F212" s="339"/>
      <c r="G212" s="379" t="s">
        <v>211</v>
      </c>
      <c r="H212" s="380">
        <f t="shared" si="487"/>
        <v>0</v>
      </c>
      <c r="I212" s="243"/>
      <c r="J212" s="310"/>
      <c r="K212" s="311">
        <f t="shared" si="697"/>
        <v>0</v>
      </c>
      <c r="L212" s="312">
        <f t="shared" si="675"/>
        <v>1</v>
      </c>
      <c r="M212" s="313">
        <f t="shared" si="484"/>
        <v>0</v>
      </c>
      <c r="N212" s="316">
        <f>_xlfn.IFNA(IF(INDEX(Table_Def[],MATCH(B212,Table_Def[Asset category],0),3)=0,20,INDEX(Table_Def[],MATCH(B212,Table_Def[Asset category],0),3)),0)</f>
        <v>0</v>
      </c>
      <c r="P212" s="178"/>
      <c r="Q212" s="178"/>
      <c r="R212" s="178"/>
      <c r="S212" s="178"/>
      <c r="T212" s="302"/>
      <c r="U212" s="302"/>
      <c r="V212" s="302"/>
      <c r="W212" s="302"/>
      <c r="X212" s="302"/>
      <c r="Y212" s="302"/>
      <c r="Z212" s="302"/>
      <c r="AA212" s="302"/>
      <c r="AB212" s="302"/>
      <c r="AC212" s="302"/>
      <c r="AD212" s="302"/>
      <c r="AE212" s="302"/>
      <c r="AF212" s="302"/>
      <c r="AG212" s="302"/>
      <c r="AH212" s="302"/>
      <c r="AI212" s="302"/>
      <c r="AJ212" s="302"/>
      <c r="AK212" s="302"/>
      <c r="AL212" s="302"/>
      <c r="AM212" s="302"/>
      <c r="AN212" s="302"/>
      <c r="AO212" s="302"/>
      <c r="AP212" s="302"/>
      <c r="AQ212" s="302"/>
      <c r="AR212" s="302"/>
      <c r="AS212" s="302"/>
      <c r="AT212" s="302"/>
      <c r="AU212" s="302"/>
      <c r="AV212" s="302"/>
      <c r="AW212" s="302"/>
      <c r="AX212" s="302"/>
      <c r="AY212" s="302"/>
      <c r="AZ212" s="302"/>
      <c r="BA212" s="302"/>
      <c r="BB212" s="302"/>
      <c r="BC212" s="302"/>
      <c r="BD212" s="302"/>
      <c r="BE212" s="302"/>
      <c r="BF212" s="302"/>
      <c r="BG212" s="302"/>
      <c r="BH212" s="302"/>
      <c r="BI212" s="302"/>
      <c r="BJ212" s="302"/>
      <c r="BK212" s="302"/>
      <c r="BL212" s="302"/>
      <c r="BM212" s="302"/>
      <c r="BN212" s="302"/>
      <c r="BO212" s="302"/>
      <c r="BP212" s="302"/>
      <c r="BQ212" s="302"/>
      <c r="BR212" s="302"/>
      <c r="BS212" s="302"/>
      <c r="BT212" s="302"/>
      <c r="BU212" s="302"/>
      <c r="BV212" s="302"/>
      <c r="BW212" s="302"/>
      <c r="BX212" s="302"/>
      <c r="BY212" s="302"/>
      <c r="BZ212" s="302"/>
      <c r="CA212" s="302"/>
      <c r="CB212" s="189"/>
      <c r="CC212" s="303"/>
      <c r="CD212" s="303"/>
      <c r="CE212" s="53" t="s">
        <v>48</v>
      </c>
      <c r="CF212" s="315"/>
      <c r="CG212" s="315">
        <f ca="1">IF(CG209=0,0,
IF(CG209&lt;1,0,
IF($N206-CG207&lt;&gt;$N206,-PMT(Insert_Finance!$C$17,$N206,OFFSET(CG209,,(CG207-$N206),1,1),0,0),
IF(CG207=0,0,CF212))))</f>
        <v>0</v>
      </c>
      <c r="CH212" s="315">
        <f ca="1">IF(CH209=0,0,
IF(CH209&lt;1,0,
IF($N206-CH207&lt;&gt;$N206,-PMT(Insert_Finance!$C$17,$N206,OFFSET(CH209,,(CH207-$N206),1,1),0,0),
IF(CH207=0,0,CG212))))</f>
        <v>0</v>
      </c>
      <c r="CI212" s="315">
        <f ca="1">IF(CI209=0,0,
IF(CI209&lt;1,0,
IF($N206-CI207&lt;&gt;$N206,-PMT(Insert_Finance!$C$17,$N206,OFFSET(CI209,,(CI207-$N206),1,1),0,0),
IF(CI207=0,0,CH212))))</f>
        <v>0</v>
      </c>
      <c r="CJ212" s="315">
        <f ca="1">IF(CJ209=0,0,
IF(CJ209&lt;1,0,
IF($N206-CJ207&lt;&gt;$N206,-PMT(Insert_Finance!$C$17,$N206,OFFSET(CJ209,,(CJ207-$N206),1,1),0,0),
IF(CJ207=0,0,CI212))))</f>
        <v>0</v>
      </c>
      <c r="CK212" s="315">
        <f ca="1">IF(CK209=0,0,
IF(CK209&lt;1,0,
IF($N206-CK207&lt;&gt;$N206,-PMT(Insert_Finance!$C$17,$N206,OFFSET(CK209,,(CK207-$N206),1,1),0,0),
IF(CK207=0,0,CJ212))))</f>
        <v>0</v>
      </c>
      <c r="CL212" s="315">
        <f ca="1">IF(CL209=0,0,
IF(CL209&lt;1,0,
IF($N206-CL207&lt;&gt;$N206,-PMT(Insert_Finance!$C$17,$N206,OFFSET(CL209,,(CL207-$N206),1,1),0,0),
IF(CL207=0,0,CK212))))</f>
        <v>0</v>
      </c>
      <c r="CM212" s="315">
        <f ca="1">IF(CM209=0,0,
IF(CM209&lt;1,0,
IF($N206-CM207&lt;&gt;$N206,-PMT(Insert_Finance!$C$17,$N206,OFFSET(CM209,,(CM207-$N206),1,1),0,0),
IF(CM207=0,0,CL212))))</f>
        <v>0</v>
      </c>
      <c r="CN212" s="315">
        <f ca="1">IF(CN209=0,0,
IF(CN209&lt;1,0,
IF($N206-CN207&lt;&gt;$N206,-PMT(Insert_Finance!$C$17,$N206,OFFSET(CN209,,(CN207-$N206),1,1),0,0),
IF(CN207=0,0,CM212))))</f>
        <v>0</v>
      </c>
      <c r="CO212" s="315">
        <f ca="1">IF(CO209=0,0,
IF(CO209&lt;1,0,
IF($N206-CO207&lt;&gt;$N206,-PMT(Insert_Finance!$C$17,$N206,OFFSET(CO209,,(CO207-$N206),1,1),0,0),
IF(CO207=0,0,CN212))))</f>
        <v>0</v>
      </c>
      <c r="CP212" s="315">
        <f ca="1">IF(CP209=0,0,
IF(CP209&lt;1,0,
IF($N206-CP207&lt;&gt;$N206,-PMT(Insert_Finance!$C$17,$N206,OFFSET(CP209,,(CP207-$N206),1,1),0,0),
IF(CP207=0,0,CO212))))</f>
        <v>0</v>
      </c>
      <c r="CQ212" s="315">
        <f ca="1">IF(CQ209=0,0,
IF(CQ209&lt;1,0,
IF($N206-CQ207&lt;&gt;$N206,-PMT(Insert_Finance!$C$17,$N206,OFFSET(CQ209,,(CQ207-$N206),1,1),0,0),
IF(CQ207=0,0,CP212))))</f>
        <v>0</v>
      </c>
      <c r="CR212" s="315">
        <f ca="1">IF(CR209=0,0,
IF(CR209&lt;1,0,
IF($N206-CR207&lt;&gt;$N206,-PMT(Insert_Finance!$C$17,$N206,OFFSET(CR209,,(CR207-$N206),1,1),0,0),
IF(CR207=0,0,CQ212))))</f>
        <v>0</v>
      </c>
      <c r="CS212" s="315">
        <f ca="1">IF(CS209=0,0,
IF(CS209&lt;1,0,
IF($N206-CS207&lt;&gt;$N206,-PMT(Insert_Finance!$C$17,$N206,OFFSET(CS209,,(CS207-$N206),1,1),0,0),
IF(CS207=0,0,CR212))))</f>
        <v>0</v>
      </c>
      <c r="CT212" s="315">
        <f ca="1">IF(CT209=0,0,
IF(CT209&lt;1,0,
IF($N206-CT207&lt;&gt;$N206,-PMT(Insert_Finance!$C$17,$N206,OFFSET(CT209,,(CT207-$N206),1,1),0,0),
IF(CT207=0,0,CS212))))</f>
        <v>0</v>
      </c>
      <c r="CU212" s="315">
        <f ca="1">IF(CU209=0,0,
IF(CU209&lt;1,0,
IF($N206-CU207&lt;&gt;$N206,-PMT(Insert_Finance!$C$17,$N206,OFFSET(CU209,,(CU207-$N206),1,1),0,0),
IF(CU207=0,0,CT212))))</f>
        <v>0</v>
      </c>
      <c r="CV212" s="315">
        <f ca="1">IF(CV209=0,0,
IF(CV209&lt;1,0,
IF($N206-CV207&lt;&gt;$N206,-PMT(Insert_Finance!$C$17,$N206,OFFSET(CV209,,(CV207-$N206),1,1),0,0),
IF(CV207=0,0,CU212))))</f>
        <v>0</v>
      </c>
      <c r="CW212" s="315">
        <f ca="1">IF(CW209=0,0,
IF(CW209&lt;1,0,
IF($N206-CW207&lt;&gt;$N206,-PMT(Insert_Finance!$C$17,$N206,OFFSET(CW209,,(CW207-$N206),1,1),0,0),
IF(CW207=0,0,CV212))))</f>
        <v>0</v>
      </c>
      <c r="CX212" s="315">
        <f ca="1">IF(CX209=0,0,
IF(CX209&lt;1,0,
IF($N206-CX207&lt;&gt;$N206,-PMT(Insert_Finance!$C$17,$N206,OFFSET(CX209,,(CX207-$N206),1,1),0,0),
IF(CX207=0,0,CW212))))</f>
        <v>0</v>
      </c>
      <c r="CY212" s="315">
        <f ca="1">IF(CY209=0,0,
IF(CY209&lt;1,0,
IF($N206-CY207&lt;&gt;$N206,-PMT(Insert_Finance!$C$17,$N206,OFFSET(CY209,,(CY207-$N206),1,1),0,0),
IF(CY207=0,0,CX212))))</f>
        <v>0</v>
      </c>
      <c r="CZ212" s="315">
        <f ca="1">IF(CZ209=0,0,
IF(CZ209&lt;1,0,
IF($N206-CZ207&lt;&gt;$N206,-PMT(Insert_Finance!$C$17,$N206,OFFSET(CZ209,,(CZ207-$N206),1,1),0,0),
IF(CZ207=0,0,CY212))))</f>
        <v>0</v>
      </c>
    </row>
    <row r="213" spans="1:104" ht="30" customHeight="1" collapsed="1" x14ac:dyDescent="0.3">
      <c r="A213" s="304"/>
      <c r="B213" s="674"/>
      <c r="C213" s="657"/>
      <c r="D213" s="658"/>
      <c r="E213" s="307" t="str">
        <f>_xlfn.IFNA(INDEX(Table_Def[[Asset category]:[Unit]],MATCH(Insert_Assets!B213,Table_Def[Asset category],0),2),"")</f>
        <v/>
      </c>
      <c r="F213" s="682"/>
      <c r="G213" s="379" t="s">
        <v>211</v>
      </c>
      <c r="H213" s="380">
        <f t="shared" si="487"/>
        <v>0</v>
      </c>
      <c r="I213" s="669"/>
      <c r="J213" s="670"/>
      <c r="K213" s="311">
        <f t="shared" si="697"/>
        <v>0</v>
      </c>
      <c r="L213" s="312">
        <f t="shared" si="675"/>
        <v>1</v>
      </c>
      <c r="M213" s="313">
        <f t="shared" si="484"/>
        <v>0</v>
      </c>
      <c r="N213" s="316">
        <f>_xlfn.IFNA(IF(INDEX(Table_Def[],MATCH(B213,Table_Def[Asset category],0),3)=0,20,INDEX(Table_Def[],MATCH(B213,Table_Def[Asset category],0),3)),0)</f>
        <v>0</v>
      </c>
      <c r="P213" s="178"/>
      <c r="Q213" s="178"/>
      <c r="R213" s="178"/>
      <c r="S213" s="178"/>
      <c r="T213" s="302">
        <f t="shared" si="492"/>
        <v>0</v>
      </c>
      <c r="U213" s="302">
        <f>SUMIF($CG$6:$CZ$6,T$17,$CG216:$CZ216)</f>
        <v>0</v>
      </c>
      <c r="V213" s="302">
        <f>SUMIF($CG$6:$CZ$6,T$17,$CG218:$CZ218)</f>
        <v>0</v>
      </c>
      <c r="W213" s="302">
        <f t="shared" si="493"/>
        <v>0</v>
      </c>
      <c r="X213" s="302">
        <f>SUMIF($CG$6:$CZ$6,W$17,$CG216:$CZ216)</f>
        <v>0</v>
      </c>
      <c r="Y213" s="302">
        <f>SUMIF($CG$6:$CZ$6,W$17,$CG218:$CZ218)</f>
        <v>0</v>
      </c>
      <c r="Z213" s="302">
        <f t="shared" si="494"/>
        <v>0</v>
      </c>
      <c r="AA213" s="302">
        <f>SUMIF($CG$6:$CZ$6,Z$17,$CG216:$CZ216)</f>
        <v>0</v>
      </c>
      <c r="AB213" s="302">
        <f>SUMIF($CG$6:$CZ$6,Z$17,$CG218:$CZ218)</f>
        <v>0</v>
      </c>
      <c r="AC213" s="302">
        <f t="shared" si="495"/>
        <v>0</v>
      </c>
      <c r="AD213" s="302">
        <f>SUMIF($CG$6:$CZ$6,AC$17,$CG216:$CZ216)</f>
        <v>0</v>
      </c>
      <c r="AE213" s="302">
        <f>SUMIF($CG$6:$CZ$6,AC$17,$CG218:$CZ218)</f>
        <v>0</v>
      </c>
      <c r="AF213" s="302">
        <f t="shared" si="496"/>
        <v>0</v>
      </c>
      <c r="AG213" s="302">
        <f>SUMIF($CG$6:$CZ$6,AF$17,$CG216:$CZ216)</f>
        <v>0</v>
      </c>
      <c r="AH213" s="302">
        <f>SUMIF($CG$6:$CZ$6,AF$17,$CG218:$CZ218)</f>
        <v>0</v>
      </c>
      <c r="AI213" s="302">
        <f t="shared" si="497"/>
        <v>0</v>
      </c>
      <c r="AJ213" s="302">
        <f>SUMIF($CG$6:$CZ$6,AI$17,$CG216:$CZ216)</f>
        <v>0</v>
      </c>
      <c r="AK213" s="302">
        <f>SUMIF($CG$6:$CZ$6,AI$17,$CG218:$CZ218)</f>
        <v>0</v>
      </c>
      <c r="AL213" s="302">
        <f t="shared" si="498"/>
        <v>0</v>
      </c>
      <c r="AM213" s="302">
        <f>SUMIF($CG$6:$CZ$6,AL$17,$CG216:$CZ216)</f>
        <v>0</v>
      </c>
      <c r="AN213" s="302">
        <f>SUMIF($CG$6:$CZ$6,AL$17,$CG218:$CZ218)</f>
        <v>0</v>
      </c>
      <c r="AO213" s="302">
        <f t="shared" si="499"/>
        <v>0</v>
      </c>
      <c r="AP213" s="302">
        <f>SUMIF($CG$6:$CZ$6,AO$17,$CG216:$CZ216)</f>
        <v>0</v>
      </c>
      <c r="AQ213" s="302">
        <f>SUMIF($CG$6:$CZ$6,AO$17,$CG218:$CZ218)</f>
        <v>0</v>
      </c>
      <c r="AR213" s="302">
        <f t="shared" si="500"/>
        <v>0</v>
      </c>
      <c r="AS213" s="302">
        <f>SUMIF($CG$6:$CZ$6,AR$17,$CG216:$CZ216)</f>
        <v>0</v>
      </c>
      <c r="AT213" s="302">
        <f>SUMIF($CG$6:$CZ$6,AR$17,$CG218:$CZ218)</f>
        <v>0</v>
      </c>
      <c r="AU213" s="302">
        <f t="shared" si="501"/>
        <v>0</v>
      </c>
      <c r="AV213" s="302">
        <f>SUMIF($CG$6:$CZ$6,AU$17,$CG216:$CZ216)</f>
        <v>0</v>
      </c>
      <c r="AW213" s="302">
        <f>SUMIF($CG$6:$CZ$6,AU$17,$CG218:$CZ218)</f>
        <v>0</v>
      </c>
      <c r="AX213" s="302">
        <f t="shared" si="502"/>
        <v>0</v>
      </c>
      <c r="AY213" s="302">
        <f>SUMIF($CG$6:$CZ$6,AX$17,$CG216:$CZ216)</f>
        <v>0</v>
      </c>
      <c r="AZ213" s="302">
        <f>SUMIF($CG$6:$CZ$6,AX$17,$CG218:$CZ218)</f>
        <v>0</v>
      </c>
      <c r="BA213" s="302">
        <f t="shared" si="503"/>
        <v>0</v>
      </c>
      <c r="BB213" s="302">
        <f>SUMIF($CG$6:$CZ$6,BA$17,$CG216:$CZ216)</f>
        <v>0</v>
      </c>
      <c r="BC213" s="302">
        <f>SUMIF($CG$6:$CZ$6,BA$17,$CG218:$CZ218)</f>
        <v>0</v>
      </c>
      <c r="BD213" s="302">
        <f t="shared" si="504"/>
        <v>0</v>
      </c>
      <c r="BE213" s="302">
        <f>SUMIF($CG$6:$CZ$6,BD$17,$CG216:$CZ216)</f>
        <v>0</v>
      </c>
      <c r="BF213" s="302">
        <f>SUMIF($CG$6:$CZ$6,BD$17,$CG218:$CZ218)</f>
        <v>0</v>
      </c>
      <c r="BG213" s="302">
        <f t="shared" si="505"/>
        <v>0</v>
      </c>
      <c r="BH213" s="302">
        <f>SUMIF($CG$6:$CZ$6,BG$17,$CG216:$CZ216)</f>
        <v>0</v>
      </c>
      <c r="BI213" s="302">
        <f>SUMIF($CG$6:$CZ$6,BG$17,$CG218:$CZ218)</f>
        <v>0</v>
      </c>
      <c r="BJ213" s="302">
        <f t="shared" si="506"/>
        <v>0</v>
      </c>
      <c r="BK213" s="302">
        <f>SUMIF($CG$6:$CZ$6,BJ$17,$CG216:$CZ216)</f>
        <v>0</v>
      </c>
      <c r="BL213" s="302">
        <f>SUMIF($CG$6:$CZ$6,BJ$17,$CG218:$CZ218)</f>
        <v>0</v>
      </c>
      <c r="BM213" s="302">
        <f t="shared" si="507"/>
        <v>0</v>
      </c>
      <c r="BN213" s="302">
        <f>SUMIF($CG$6:$CZ$6,BM$17,$CG216:$CZ216)</f>
        <v>0</v>
      </c>
      <c r="BO213" s="302">
        <f>SUMIF($CG$6:$CZ$6,BM$17,$CG218:$CZ218)</f>
        <v>0</v>
      </c>
      <c r="BP213" s="302">
        <f t="shared" si="508"/>
        <v>0</v>
      </c>
      <c r="BQ213" s="302">
        <f>SUMIF($CG$6:$CZ$6,BP$17,$CG216:$CZ216)</f>
        <v>0</v>
      </c>
      <c r="BR213" s="302">
        <f>SUMIF($CG$6:$CZ$6,BP$17,$CG218:$CZ218)</f>
        <v>0</v>
      </c>
      <c r="BS213" s="302">
        <f t="shared" si="509"/>
        <v>0</v>
      </c>
      <c r="BT213" s="302">
        <f>SUMIF($CG$6:$CZ$6,BS$17,$CG216:$CZ216)</f>
        <v>0</v>
      </c>
      <c r="BU213" s="302">
        <f>SUMIF($CG$6:$CZ$6,BS$17,$CG218:$CZ218)</f>
        <v>0</v>
      </c>
      <c r="BV213" s="302">
        <f t="shared" si="510"/>
        <v>0</v>
      </c>
      <c r="BW213" s="302">
        <f>SUMIF($CG$6:$CZ$6,BV$17,$CG216:$CZ216)</f>
        <v>0</v>
      </c>
      <c r="BX213" s="302">
        <f>SUMIF($CG$6:$CZ$6,BV$17,$CG218:$CZ218)</f>
        <v>0</v>
      </c>
      <c r="BY213" s="302">
        <f t="shared" si="511"/>
        <v>0</v>
      </c>
      <c r="BZ213" s="302">
        <f>SUMIF($CG$6:$CZ$6,BY$17,$CG216:$CZ216)</f>
        <v>0</v>
      </c>
      <c r="CA213" s="302">
        <f>SUMIF($CG$6:$CZ$6,BY$17,$CG218:$CZ218)</f>
        <v>0</v>
      </c>
      <c r="CB213" s="189"/>
      <c r="CC213" s="303"/>
      <c r="CD213" s="303"/>
      <c r="CF213" s="293"/>
      <c r="CG213" s="315"/>
    </row>
    <row r="214" spans="1:104" ht="15" hidden="1" customHeight="1" outlineLevel="1" x14ac:dyDescent="0.3">
      <c r="A214" s="304"/>
      <c r="B214" s="381"/>
      <c r="C214" s="382"/>
      <c r="D214" s="382"/>
      <c r="E214" s="286" t="str">
        <f>_xlfn.IFNA(INDEX(Table_Def[[Asset category]:[Unit]],MATCH(Insert_Assets!B214,Table_Def[Asset category],0),2),"")</f>
        <v/>
      </c>
      <c r="F214" s="383"/>
      <c r="G214" s="391" t="s">
        <v>211</v>
      </c>
      <c r="H214" s="384">
        <f t="shared" si="487"/>
        <v>0</v>
      </c>
      <c r="I214" s="382"/>
      <c r="J214" s="385"/>
      <c r="K214" s="329">
        <f t="shared" si="697"/>
        <v>0</v>
      </c>
      <c r="L214" s="330">
        <f t="shared" si="675"/>
        <v>1</v>
      </c>
      <c r="M214" s="329">
        <f t="shared" si="484"/>
        <v>0</v>
      </c>
      <c r="N214" s="323">
        <f>_xlfn.IFNA(IF(INDEX(Table_Def[],MATCH(B214,Table_Def[Asset category],0),3)=0,1,INDEX(Table_Def[],MATCH(B214,Table_Def[Asset category],0),3)),0)</f>
        <v>0</v>
      </c>
      <c r="P214" s="178"/>
      <c r="Q214" s="178"/>
      <c r="R214" s="178"/>
      <c r="S214" s="178"/>
      <c r="T214" s="302"/>
      <c r="U214" s="302"/>
      <c r="V214" s="302"/>
      <c r="W214" s="302"/>
      <c r="X214" s="302"/>
      <c r="Y214" s="302"/>
      <c r="Z214" s="302"/>
      <c r="AA214" s="302"/>
      <c r="AB214" s="302"/>
      <c r="AC214" s="302"/>
      <c r="AD214" s="302"/>
      <c r="AE214" s="302"/>
      <c r="AF214" s="302"/>
      <c r="AG214" s="302"/>
      <c r="AH214" s="302"/>
      <c r="AI214" s="302"/>
      <c r="AJ214" s="302"/>
      <c r="AK214" s="302"/>
      <c r="AL214" s="302"/>
      <c r="AM214" s="302"/>
      <c r="AN214" s="302"/>
      <c r="AO214" s="302"/>
      <c r="AP214" s="302"/>
      <c r="AQ214" s="302"/>
      <c r="AR214" s="302"/>
      <c r="AS214" s="302"/>
      <c r="AT214" s="302"/>
      <c r="AU214" s="302"/>
      <c r="AV214" s="302"/>
      <c r="AW214" s="302"/>
      <c r="AX214" s="302"/>
      <c r="AY214" s="302"/>
      <c r="AZ214" s="302"/>
      <c r="BA214" s="302"/>
      <c r="BB214" s="302"/>
      <c r="BC214" s="302"/>
      <c r="BD214" s="302"/>
      <c r="BE214" s="302"/>
      <c r="BF214" s="302"/>
      <c r="BG214" s="302"/>
      <c r="BH214" s="302"/>
      <c r="BI214" s="302"/>
      <c r="BJ214" s="302"/>
      <c r="BK214" s="302"/>
      <c r="BL214" s="302"/>
      <c r="BM214" s="302"/>
      <c r="BN214" s="302"/>
      <c r="BO214" s="302"/>
      <c r="BP214" s="302"/>
      <c r="BQ214" s="302"/>
      <c r="BR214" s="302"/>
      <c r="BS214" s="302"/>
      <c r="BT214" s="302"/>
      <c r="BU214" s="302"/>
      <c r="BV214" s="302"/>
      <c r="BW214" s="302"/>
      <c r="BX214" s="302"/>
      <c r="BY214" s="302"/>
      <c r="BZ214" s="302"/>
      <c r="CA214" s="302"/>
      <c r="CB214" s="189"/>
      <c r="CC214" s="303"/>
      <c r="CD214" s="303"/>
      <c r="CE214" s="53" t="s">
        <v>49</v>
      </c>
      <c r="CF214" s="293"/>
      <c r="CG214" s="314">
        <f>IF($I213=CG$6,$N213,
IF(CF213&gt;0,CF213-1,0))</f>
        <v>0</v>
      </c>
      <c r="CH214" s="314">
        <f>IF($I213=CH$6,$N213,
IF(CG214&gt;0,CG214-1,0))</f>
        <v>0</v>
      </c>
      <c r="CI214" s="314">
        <f t="shared" ref="CI214" si="700">IF($I213=CI$6,$N213,
IF(CH214&gt;0,CH214-1,0))</f>
        <v>0</v>
      </c>
      <c r="CJ214" s="314">
        <f t="shared" ref="CJ214" si="701">IF($I213=CJ$6,$N213,
IF(CI214&gt;0,CI214-1,0))</f>
        <v>0</v>
      </c>
      <c r="CK214" s="314">
        <f t="shared" ref="CK214" si="702">IF($I213=CK$6,$N213,
IF(CJ214&gt;0,CJ214-1,0))</f>
        <v>0</v>
      </c>
      <c r="CL214" s="314">
        <f t="shared" ref="CL214" si="703">IF($I213=CL$6,$N213,
IF(CK214&gt;0,CK214-1,0))</f>
        <v>0</v>
      </c>
      <c r="CM214" s="314">
        <f t="shared" ref="CM214" si="704">IF($I213=CM$6,$N213,
IF(CL214&gt;0,CL214-1,0))</f>
        <v>0</v>
      </c>
      <c r="CN214" s="314">
        <f t="shared" ref="CN214" si="705">IF($I213=CN$6,$N213,
IF(CM214&gt;0,CM214-1,0))</f>
        <v>0</v>
      </c>
      <c r="CO214" s="314">
        <f t="shared" ref="CO214" si="706">IF($I213=CO$6,$N213,
IF(CN214&gt;0,CN214-1,0))</f>
        <v>0</v>
      </c>
      <c r="CP214" s="314">
        <f t="shared" ref="CP214" si="707">IF($I213=CP$6,$N213,
IF(CO214&gt;0,CO214-1,0))</f>
        <v>0</v>
      </c>
      <c r="CQ214" s="314">
        <f t="shared" ref="CQ214" si="708">IF($I213=CQ$6,$N213,
IF(CP214&gt;0,CP214-1,0))</f>
        <v>0</v>
      </c>
      <c r="CR214" s="314">
        <f t="shared" ref="CR214" si="709">IF($I213=CR$6,$N213,
IF(CQ214&gt;0,CQ214-1,0))</f>
        <v>0</v>
      </c>
      <c r="CS214" s="314">
        <f t="shared" ref="CS214" si="710">IF($I213=CS$6,$N213,
IF(CR214&gt;0,CR214-1,0))</f>
        <v>0</v>
      </c>
      <c r="CT214" s="314">
        <f t="shared" ref="CT214" si="711">IF($I213=CT$6,$N213,
IF(CS214&gt;0,CS214-1,0))</f>
        <v>0</v>
      </c>
      <c r="CU214" s="314">
        <f t="shared" ref="CU214" si="712">IF($I213=CU$6,$N213,
IF(CT214&gt;0,CT214-1,0))</f>
        <v>0</v>
      </c>
      <c r="CV214" s="314">
        <f t="shared" ref="CV214" si="713">IF($I213=CV$6,$N213,
IF(CU214&gt;0,CU214-1,0))</f>
        <v>0</v>
      </c>
      <c r="CW214" s="314">
        <f t="shared" ref="CW214" si="714">IF($I213=CW$6,$N213,
IF(CV214&gt;0,CV214-1,0))</f>
        <v>0</v>
      </c>
      <c r="CX214" s="314">
        <f t="shared" ref="CX214" si="715">IF($I213=CX$6,$N213,
IF(CW214&gt;0,CW214-1,0))</f>
        <v>0</v>
      </c>
      <c r="CY214" s="314">
        <f t="shared" ref="CY214" si="716">IF($I213=CY$6,$N213,
IF(CX214&gt;0,CX214-1,0))</f>
        <v>0</v>
      </c>
      <c r="CZ214" s="314">
        <f t="shared" ref="CZ214" si="717">IF($I213=CZ$6,$N213,
IF(CY214&gt;0,CY214-1,0))</f>
        <v>0</v>
      </c>
    </row>
    <row r="215" spans="1:104" ht="15" hidden="1" customHeight="1" outlineLevel="1" x14ac:dyDescent="0.3">
      <c r="A215" s="304"/>
      <c r="B215" s="386"/>
      <c r="C215" s="387"/>
      <c r="D215" s="387"/>
      <c r="E215" s="331" t="str">
        <f>_xlfn.IFNA(INDEX(Table_Def[[Asset category]:[Unit]],MATCH(Insert_Assets!B215,Table_Def[Asset category],0),2),"")</f>
        <v/>
      </c>
      <c r="F215" s="388"/>
      <c r="G215" s="392" t="s">
        <v>211</v>
      </c>
      <c r="H215" s="389">
        <f t="shared" si="487"/>
        <v>0</v>
      </c>
      <c r="I215" s="387"/>
      <c r="J215" s="390"/>
      <c r="K215" s="335"/>
      <c r="L215" s="336">
        <f t="shared" si="675"/>
        <v>1</v>
      </c>
      <c r="M215" s="335">
        <f t="shared" ref="M215:M280" si="718">H215*(1-L215)</f>
        <v>0</v>
      </c>
      <c r="N215" s="323">
        <f>_xlfn.IFNA(IF(INDEX(Table_Def[],MATCH(B215,Table_Def[Asset category],0),3)=0,1,INDEX(Table_Def[],MATCH(B215,Table_Def[Asset category],0),3)),0)</f>
        <v>0</v>
      </c>
      <c r="P215" s="178"/>
      <c r="Q215" s="178"/>
      <c r="R215" s="178"/>
      <c r="S215" s="178"/>
      <c r="T215" s="302"/>
      <c r="U215" s="302"/>
      <c r="V215" s="302"/>
      <c r="W215" s="302"/>
      <c r="X215" s="302"/>
      <c r="Y215" s="302"/>
      <c r="Z215" s="302"/>
      <c r="AA215" s="302"/>
      <c r="AB215" s="302"/>
      <c r="AC215" s="302"/>
      <c r="AD215" s="302"/>
      <c r="AE215" s="302"/>
      <c r="AF215" s="302"/>
      <c r="AG215" s="302"/>
      <c r="AH215" s="302"/>
      <c r="AI215" s="302"/>
      <c r="AJ215" s="302"/>
      <c r="AK215" s="302"/>
      <c r="AL215" s="302"/>
      <c r="AM215" s="302"/>
      <c r="AN215" s="302"/>
      <c r="AO215" s="302"/>
      <c r="AP215" s="302"/>
      <c r="AQ215" s="302"/>
      <c r="AR215" s="302"/>
      <c r="AS215" s="302"/>
      <c r="AT215" s="302"/>
      <c r="AU215" s="302"/>
      <c r="AV215" s="302"/>
      <c r="AW215" s="302"/>
      <c r="AX215" s="302"/>
      <c r="AY215" s="302"/>
      <c r="AZ215" s="302"/>
      <c r="BA215" s="302"/>
      <c r="BB215" s="302"/>
      <c r="BC215" s="302"/>
      <c r="BD215" s="302"/>
      <c r="BE215" s="302"/>
      <c r="BF215" s="302"/>
      <c r="BG215" s="302"/>
      <c r="BH215" s="302"/>
      <c r="BI215" s="302"/>
      <c r="BJ215" s="302"/>
      <c r="BK215" s="302"/>
      <c r="BL215" s="302"/>
      <c r="BM215" s="302"/>
      <c r="BN215" s="302"/>
      <c r="BO215" s="302"/>
      <c r="BP215" s="302"/>
      <c r="BQ215" s="302"/>
      <c r="BR215" s="302"/>
      <c r="BS215" s="302"/>
      <c r="BT215" s="302"/>
      <c r="BU215" s="302"/>
      <c r="BV215" s="302"/>
      <c r="BW215" s="302"/>
      <c r="BX215" s="302"/>
      <c r="BY215" s="302"/>
      <c r="BZ215" s="302"/>
      <c r="CA215" s="302"/>
      <c r="CB215" s="189"/>
      <c r="CC215" s="303"/>
      <c r="CD215" s="303"/>
      <c r="CE215" s="53" t="s">
        <v>116</v>
      </c>
      <c r="CF215" s="293"/>
      <c r="CG215" s="314">
        <f t="shared" ref="CG215" ca="1" si="719">IF(AND(CG214=$N213,CG214&gt;0),1,IF(CG214=0,0,OFFSET(CG214,,(CG214-$N213),1,1)-CG214+1))</f>
        <v>0</v>
      </c>
      <c r="CH215" s="314">
        <f ca="1">IF(AND(CH214=$N213,CH214&gt;0),1,IF(CH214=0,0,OFFSET(CH214,,(CH214-$N213),1,1)-CH214+1))</f>
        <v>0</v>
      </c>
      <c r="CI215" s="314">
        <f t="shared" ref="CI215:CZ215" ca="1" si="720">IF(AND(CI214=$N213,CI214&gt;0),1,IF(CI214=0,0,OFFSET(CI214,,(CI214-$N213),1,1)-CI214+1))</f>
        <v>0</v>
      </c>
      <c r="CJ215" s="314">
        <f t="shared" ca="1" si="720"/>
        <v>0</v>
      </c>
      <c r="CK215" s="314">
        <f t="shared" ca="1" si="720"/>
        <v>0</v>
      </c>
      <c r="CL215" s="314">
        <f t="shared" ca="1" si="720"/>
        <v>0</v>
      </c>
      <c r="CM215" s="314">
        <f t="shared" ca="1" si="720"/>
        <v>0</v>
      </c>
      <c r="CN215" s="314">
        <f t="shared" ca="1" si="720"/>
        <v>0</v>
      </c>
      <c r="CO215" s="314">
        <f t="shared" ca="1" si="720"/>
        <v>0</v>
      </c>
      <c r="CP215" s="314">
        <f t="shared" ca="1" si="720"/>
        <v>0</v>
      </c>
      <c r="CQ215" s="314">
        <f t="shared" ca="1" si="720"/>
        <v>0</v>
      </c>
      <c r="CR215" s="314">
        <f t="shared" ca="1" si="720"/>
        <v>0</v>
      </c>
      <c r="CS215" s="314">
        <f t="shared" ca="1" si="720"/>
        <v>0</v>
      </c>
      <c r="CT215" s="314">
        <f t="shared" ca="1" si="720"/>
        <v>0</v>
      </c>
      <c r="CU215" s="314">
        <f t="shared" ca="1" si="720"/>
        <v>0</v>
      </c>
      <c r="CV215" s="314">
        <f t="shared" ca="1" si="720"/>
        <v>0</v>
      </c>
      <c r="CW215" s="314">
        <f t="shared" ca="1" si="720"/>
        <v>0</v>
      </c>
      <c r="CX215" s="314">
        <f t="shared" ca="1" si="720"/>
        <v>0</v>
      </c>
      <c r="CY215" s="314">
        <f t="shared" ca="1" si="720"/>
        <v>0</v>
      </c>
      <c r="CZ215" s="314">
        <f t="shared" ca="1" si="720"/>
        <v>0</v>
      </c>
    </row>
    <row r="216" spans="1:104" ht="15" hidden="1" customHeight="1" outlineLevel="1" x14ac:dyDescent="0.3">
      <c r="A216" s="304"/>
      <c r="B216" s="386"/>
      <c r="C216" s="387"/>
      <c r="D216" s="387"/>
      <c r="E216" s="331" t="str">
        <f>_xlfn.IFNA(INDEX(Table_Def[[Asset category]:[Unit]],MATCH(Insert_Assets!B216,Table_Def[Asset category],0),2),"")</f>
        <v/>
      </c>
      <c r="F216" s="388"/>
      <c r="G216" s="392" t="s">
        <v>211</v>
      </c>
      <c r="H216" s="389">
        <f t="shared" si="487"/>
        <v>0</v>
      </c>
      <c r="I216" s="387"/>
      <c r="J216" s="390"/>
      <c r="K216" s="335">
        <f t="shared" ref="K216:K221" si="721">SUMIF($J$22:$J$384,J216,$H$22:$H$384)</f>
        <v>0</v>
      </c>
      <c r="L216" s="336">
        <f t="shared" si="675"/>
        <v>1</v>
      </c>
      <c r="M216" s="335">
        <f t="shared" si="718"/>
        <v>0</v>
      </c>
      <c r="N216" s="323">
        <f>_xlfn.IFNA(IF(INDEX(Table_Def[],MATCH(B216,Table_Def[Asset category],0),3)=0,1,INDEX(Table_Def[],MATCH(B216,Table_Def[Asset category],0),3)),0)</f>
        <v>0</v>
      </c>
      <c r="P216" s="178"/>
      <c r="Q216" s="178"/>
      <c r="R216" s="178"/>
      <c r="S216" s="178"/>
      <c r="T216" s="302"/>
      <c r="U216" s="302"/>
      <c r="V216" s="302"/>
      <c r="W216" s="302"/>
      <c r="X216" s="302"/>
      <c r="Y216" s="302"/>
      <c r="Z216" s="302"/>
      <c r="AA216" s="302"/>
      <c r="AB216" s="302"/>
      <c r="AC216" s="302"/>
      <c r="AD216" s="302"/>
      <c r="AE216" s="302"/>
      <c r="AF216" s="302"/>
      <c r="AG216" s="302"/>
      <c r="AH216" s="302"/>
      <c r="AI216" s="302"/>
      <c r="AJ216" s="302"/>
      <c r="AK216" s="302"/>
      <c r="AL216" s="302"/>
      <c r="AM216" s="302"/>
      <c r="AN216" s="302"/>
      <c r="AO216" s="302"/>
      <c r="AP216" s="302"/>
      <c r="AQ216" s="302"/>
      <c r="AR216" s="302"/>
      <c r="AS216" s="302"/>
      <c r="AT216" s="302"/>
      <c r="AU216" s="302"/>
      <c r="AV216" s="302"/>
      <c r="AW216" s="302"/>
      <c r="AX216" s="302"/>
      <c r="AY216" s="302"/>
      <c r="AZ216" s="302"/>
      <c r="BA216" s="302"/>
      <c r="BB216" s="302"/>
      <c r="BC216" s="302"/>
      <c r="BD216" s="302"/>
      <c r="BE216" s="302"/>
      <c r="BF216" s="302"/>
      <c r="BG216" s="302"/>
      <c r="BH216" s="302"/>
      <c r="BI216" s="302"/>
      <c r="BJ216" s="302"/>
      <c r="BK216" s="302"/>
      <c r="BL216" s="302"/>
      <c r="BM216" s="302"/>
      <c r="BN216" s="302"/>
      <c r="BO216" s="302"/>
      <c r="BP216" s="302"/>
      <c r="BQ216" s="302"/>
      <c r="BR216" s="302"/>
      <c r="BS216" s="302"/>
      <c r="BT216" s="302"/>
      <c r="BU216" s="302"/>
      <c r="BV216" s="302"/>
      <c r="BW216" s="302"/>
      <c r="BX216" s="302"/>
      <c r="BY216" s="302"/>
      <c r="BZ216" s="302"/>
      <c r="CA216" s="302"/>
      <c r="CB216" s="189"/>
      <c r="CC216" s="303"/>
      <c r="CD216" s="303"/>
      <c r="CE216" s="53" t="s">
        <v>3</v>
      </c>
      <c r="CG216" s="315">
        <f>IF($I213=CG$6,$H213*$L213,
IF(CF216&gt;0,+CF216-CF217,0))</f>
        <v>0</v>
      </c>
      <c r="CH216" s="315">
        <f t="shared" ref="CH216:CZ216" si="722">IF($I213=CH$6,$H213*$L213,
IF(CG216&gt;0,+CG216-CG217,0))</f>
        <v>0</v>
      </c>
      <c r="CI216" s="315">
        <f t="shared" si="722"/>
        <v>0</v>
      </c>
      <c r="CJ216" s="315">
        <f t="shared" si="722"/>
        <v>0</v>
      </c>
      <c r="CK216" s="315">
        <f t="shared" si="722"/>
        <v>0</v>
      </c>
      <c r="CL216" s="315">
        <f t="shared" si="722"/>
        <v>0</v>
      </c>
      <c r="CM216" s="315">
        <f t="shared" si="722"/>
        <v>0</v>
      </c>
      <c r="CN216" s="315">
        <f t="shared" si="722"/>
        <v>0</v>
      </c>
      <c r="CO216" s="315">
        <f t="shared" si="722"/>
        <v>0</v>
      </c>
      <c r="CP216" s="315">
        <f t="shared" si="722"/>
        <v>0</v>
      </c>
      <c r="CQ216" s="315">
        <f t="shared" si="722"/>
        <v>0</v>
      </c>
      <c r="CR216" s="315">
        <f t="shared" si="722"/>
        <v>0</v>
      </c>
      <c r="CS216" s="315">
        <f t="shared" si="722"/>
        <v>0</v>
      </c>
      <c r="CT216" s="315">
        <f t="shared" si="722"/>
        <v>0</v>
      </c>
      <c r="CU216" s="315">
        <f t="shared" si="722"/>
        <v>0</v>
      </c>
      <c r="CV216" s="315">
        <f t="shared" si="722"/>
        <v>0</v>
      </c>
      <c r="CW216" s="315">
        <f t="shared" si="722"/>
        <v>0</v>
      </c>
      <c r="CX216" s="315">
        <f t="shared" si="722"/>
        <v>0</v>
      </c>
      <c r="CY216" s="315">
        <f t="shared" si="722"/>
        <v>0</v>
      </c>
      <c r="CZ216" s="315">
        <f t="shared" si="722"/>
        <v>0</v>
      </c>
    </row>
    <row r="217" spans="1:104" ht="15" hidden="1" customHeight="1" outlineLevel="1" x14ac:dyDescent="0.3">
      <c r="A217" s="304"/>
      <c r="B217" s="386"/>
      <c r="C217" s="387"/>
      <c r="D217" s="387"/>
      <c r="E217" s="331" t="str">
        <f>_xlfn.IFNA(INDEX(Table_Def[[Asset category]:[Unit]],MATCH(Insert_Assets!B217,Table_Def[Asset category],0),2),"")</f>
        <v/>
      </c>
      <c r="F217" s="388"/>
      <c r="G217" s="392" t="s">
        <v>211</v>
      </c>
      <c r="H217" s="389">
        <f t="shared" ref="H217:H282" si="723">D217*F217</f>
        <v>0</v>
      </c>
      <c r="I217" s="387"/>
      <c r="J217" s="390"/>
      <c r="K217" s="335">
        <f t="shared" si="721"/>
        <v>0</v>
      </c>
      <c r="L217" s="336">
        <f t="shared" si="675"/>
        <v>1</v>
      </c>
      <c r="M217" s="335">
        <f t="shared" si="718"/>
        <v>0</v>
      </c>
      <c r="N217" s="323">
        <f>_xlfn.IFNA(IF(INDEX(Table_Def[],MATCH(B217,Table_Def[Asset category],0),3)=0,1,INDEX(Table_Def[],MATCH(B217,Table_Def[Asset category],0),3)),0)</f>
        <v>0</v>
      </c>
      <c r="P217" s="178"/>
      <c r="Q217" s="178"/>
      <c r="R217" s="178"/>
      <c r="S217" s="178"/>
      <c r="T217" s="302"/>
      <c r="U217" s="302"/>
      <c r="V217" s="302"/>
      <c r="W217" s="302"/>
      <c r="X217" s="302"/>
      <c r="Y217" s="302"/>
      <c r="Z217" s="302"/>
      <c r="AA217" s="302"/>
      <c r="AB217" s="302"/>
      <c r="AC217" s="302"/>
      <c r="AD217" s="302"/>
      <c r="AE217" s="302"/>
      <c r="AF217" s="302"/>
      <c r="AG217" s="302"/>
      <c r="AH217" s="302"/>
      <c r="AI217" s="302"/>
      <c r="AJ217" s="302"/>
      <c r="AK217" s="302"/>
      <c r="AL217" s="302"/>
      <c r="AM217" s="302"/>
      <c r="AN217" s="302"/>
      <c r="AO217" s="302"/>
      <c r="AP217" s="302"/>
      <c r="AQ217" s="302"/>
      <c r="AR217" s="302"/>
      <c r="AS217" s="302"/>
      <c r="AT217" s="302"/>
      <c r="AU217" s="302"/>
      <c r="AV217" s="302"/>
      <c r="AW217" s="302"/>
      <c r="AX217" s="302"/>
      <c r="AY217" s="302"/>
      <c r="AZ217" s="302"/>
      <c r="BA217" s="302"/>
      <c r="BB217" s="302"/>
      <c r="BC217" s="302"/>
      <c r="BD217" s="302"/>
      <c r="BE217" s="302"/>
      <c r="BF217" s="302"/>
      <c r="BG217" s="302"/>
      <c r="BH217" s="302"/>
      <c r="BI217" s="302"/>
      <c r="BJ217" s="302"/>
      <c r="BK217" s="302"/>
      <c r="BL217" s="302"/>
      <c r="BM217" s="302"/>
      <c r="BN217" s="302"/>
      <c r="BO217" s="302"/>
      <c r="BP217" s="302"/>
      <c r="BQ217" s="302"/>
      <c r="BR217" s="302"/>
      <c r="BS217" s="302"/>
      <c r="BT217" s="302"/>
      <c r="BU217" s="302"/>
      <c r="BV217" s="302"/>
      <c r="BW217" s="302"/>
      <c r="BX217" s="302"/>
      <c r="BY217" s="302"/>
      <c r="BZ217" s="302"/>
      <c r="CA217" s="302"/>
      <c r="CB217" s="189"/>
      <c r="CC217" s="303"/>
      <c r="CD217" s="303"/>
      <c r="CE217" s="53" t="s">
        <v>38</v>
      </c>
      <c r="CF217" s="315"/>
      <c r="CG217" s="315">
        <f>IF(CG218&lt;1,0,CG219-CG218)</f>
        <v>0</v>
      </c>
      <c r="CH217" s="315">
        <f t="shared" ref="CH217:CZ217" si="724">IF(CH218&lt;1,0,CH219-CH218)</f>
        <v>0</v>
      </c>
      <c r="CI217" s="315">
        <f t="shared" si="724"/>
        <v>0</v>
      </c>
      <c r="CJ217" s="315">
        <f t="shared" si="724"/>
        <v>0</v>
      </c>
      <c r="CK217" s="315">
        <f t="shared" si="724"/>
        <v>0</v>
      </c>
      <c r="CL217" s="315">
        <f t="shared" si="724"/>
        <v>0</v>
      </c>
      <c r="CM217" s="315">
        <f t="shared" si="724"/>
        <v>0</v>
      </c>
      <c r="CN217" s="315">
        <f t="shared" si="724"/>
        <v>0</v>
      </c>
      <c r="CO217" s="315">
        <f t="shared" si="724"/>
        <v>0</v>
      </c>
      <c r="CP217" s="315">
        <f t="shared" si="724"/>
        <v>0</v>
      </c>
      <c r="CQ217" s="315">
        <f t="shared" si="724"/>
        <v>0</v>
      </c>
      <c r="CR217" s="315">
        <f t="shared" si="724"/>
        <v>0</v>
      </c>
      <c r="CS217" s="315">
        <f t="shared" si="724"/>
        <v>0</v>
      </c>
      <c r="CT217" s="315">
        <f t="shared" si="724"/>
        <v>0</v>
      </c>
      <c r="CU217" s="315">
        <f t="shared" si="724"/>
        <v>0</v>
      </c>
      <c r="CV217" s="315">
        <f t="shared" si="724"/>
        <v>0</v>
      </c>
      <c r="CW217" s="315">
        <f t="shared" si="724"/>
        <v>0</v>
      </c>
      <c r="CX217" s="315">
        <f t="shared" si="724"/>
        <v>0</v>
      </c>
      <c r="CY217" s="315">
        <f t="shared" si="724"/>
        <v>0</v>
      </c>
      <c r="CZ217" s="315">
        <f t="shared" si="724"/>
        <v>0</v>
      </c>
    </row>
    <row r="218" spans="1:104" ht="15" hidden="1" customHeight="1" outlineLevel="1" x14ac:dyDescent="0.3">
      <c r="A218" s="304"/>
      <c r="B218" s="386"/>
      <c r="C218" s="387"/>
      <c r="D218" s="387"/>
      <c r="E218" s="331" t="str">
        <f>_xlfn.IFNA(INDEX(Table_Def[[Asset category]:[Unit]],MATCH(Insert_Assets!B218,Table_Def[Asset category],0),2),"")</f>
        <v/>
      </c>
      <c r="F218" s="388"/>
      <c r="G218" s="392" t="s">
        <v>211</v>
      </c>
      <c r="H218" s="389">
        <f t="shared" si="723"/>
        <v>0</v>
      </c>
      <c r="I218" s="387"/>
      <c r="J218" s="390"/>
      <c r="K218" s="335">
        <f t="shared" si="721"/>
        <v>0</v>
      </c>
      <c r="L218" s="336">
        <f t="shared" si="675"/>
        <v>1</v>
      </c>
      <c r="M218" s="335">
        <f t="shared" si="718"/>
        <v>0</v>
      </c>
      <c r="N218" s="323">
        <f>_xlfn.IFNA(IF(INDEX(Table_Def[],MATCH(B218,Table_Def[Asset category],0),3)=0,1,INDEX(Table_Def[],MATCH(B218,Table_Def[Asset category],0),3)),0)</f>
        <v>0</v>
      </c>
      <c r="P218" s="178"/>
      <c r="Q218" s="178"/>
      <c r="R218" s="178"/>
      <c r="S218" s="178"/>
      <c r="T218" s="302"/>
      <c r="U218" s="302"/>
      <c r="V218" s="302"/>
      <c r="W218" s="302"/>
      <c r="X218" s="302"/>
      <c r="Y218" s="302"/>
      <c r="Z218" s="302"/>
      <c r="AA218" s="302"/>
      <c r="AB218" s="302"/>
      <c r="AC218" s="302"/>
      <c r="AD218" s="302"/>
      <c r="AE218" s="302"/>
      <c r="AF218" s="302"/>
      <c r="AG218" s="302"/>
      <c r="AH218" s="302"/>
      <c r="AI218" s="302"/>
      <c r="AJ218" s="302"/>
      <c r="AK218" s="302"/>
      <c r="AL218" s="302"/>
      <c r="AM218" s="302"/>
      <c r="AN218" s="302"/>
      <c r="AO218" s="302"/>
      <c r="AP218" s="302"/>
      <c r="AQ218" s="302"/>
      <c r="AR218" s="302"/>
      <c r="AS218" s="302"/>
      <c r="AT218" s="302"/>
      <c r="AU218" s="302"/>
      <c r="AV218" s="302"/>
      <c r="AW218" s="302"/>
      <c r="AX218" s="302"/>
      <c r="AY218" s="302"/>
      <c r="AZ218" s="302"/>
      <c r="BA218" s="302"/>
      <c r="BB218" s="302"/>
      <c r="BC218" s="302"/>
      <c r="BD218" s="302"/>
      <c r="BE218" s="302"/>
      <c r="BF218" s="302"/>
      <c r="BG218" s="302"/>
      <c r="BH218" s="302"/>
      <c r="BI218" s="302"/>
      <c r="BJ218" s="302"/>
      <c r="BK218" s="302"/>
      <c r="BL218" s="302"/>
      <c r="BM218" s="302"/>
      <c r="BN218" s="302"/>
      <c r="BO218" s="302"/>
      <c r="BP218" s="302"/>
      <c r="BQ218" s="302"/>
      <c r="BR218" s="302"/>
      <c r="BS218" s="302"/>
      <c r="BT218" s="302"/>
      <c r="BU218" s="302"/>
      <c r="BV218" s="302"/>
      <c r="BW218" s="302"/>
      <c r="BX218" s="302"/>
      <c r="BY218" s="302"/>
      <c r="BZ218" s="302"/>
      <c r="CA218" s="302"/>
      <c r="CB218" s="189"/>
      <c r="CC218" s="303"/>
      <c r="CD218" s="303"/>
      <c r="CE218" s="53" t="s">
        <v>47</v>
      </c>
      <c r="CG218" s="315">
        <f>CG216*Insert_Finance!$C$17</f>
        <v>0</v>
      </c>
      <c r="CH218" s="315">
        <f>CH216*Insert_Finance!$C$17</f>
        <v>0</v>
      </c>
      <c r="CI218" s="315">
        <f>CI216*Insert_Finance!$C$17</f>
        <v>0</v>
      </c>
      <c r="CJ218" s="315">
        <f>CJ216*Insert_Finance!$C$17</f>
        <v>0</v>
      </c>
      <c r="CK218" s="315">
        <f>CK216*Insert_Finance!$C$17</f>
        <v>0</v>
      </c>
      <c r="CL218" s="315">
        <f>CL216*Insert_Finance!$C$17</f>
        <v>0</v>
      </c>
      <c r="CM218" s="315">
        <f>CM216*Insert_Finance!$C$17</f>
        <v>0</v>
      </c>
      <c r="CN218" s="315">
        <f>CN216*Insert_Finance!$C$17</f>
        <v>0</v>
      </c>
      <c r="CO218" s="315">
        <f>CO216*Insert_Finance!$C$17</f>
        <v>0</v>
      </c>
      <c r="CP218" s="315">
        <f>CP216*Insert_Finance!$C$17</f>
        <v>0</v>
      </c>
      <c r="CQ218" s="315">
        <f>CQ216*Insert_Finance!$C$17</f>
        <v>0</v>
      </c>
      <c r="CR218" s="315">
        <f>CR216*Insert_Finance!$C$17</f>
        <v>0</v>
      </c>
      <c r="CS218" s="315">
        <f>CS216*Insert_Finance!$C$17</f>
        <v>0</v>
      </c>
      <c r="CT218" s="315">
        <f>CT216*Insert_Finance!$C$17</f>
        <v>0</v>
      </c>
      <c r="CU218" s="315">
        <f>CU216*Insert_Finance!$C$17</f>
        <v>0</v>
      </c>
      <c r="CV218" s="315">
        <f>CV216*Insert_Finance!$C$17</f>
        <v>0</v>
      </c>
      <c r="CW218" s="315">
        <f>CW216*Insert_Finance!$C$17</f>
        <v>0</v>
      </c>
      <c r="CX218" s="315">
        <f>CX216*Insert_Finance!$C$17</f>
        <v>0</v>
      </c>
      <c r="CY218" s="315">
        <f>CY216*Insert_Finance!$C$17</f>
        <v>0</v>
      </c>
      <c r="CZ218" s="315">
        <f>CZ216*Insert_Finance!$C$17</f>
        <v>0</v>
      </c>
    </row>
    <row r="219" spans="1:104" ht="15" hidden="1" customHeight="1" outlineLevel="1" x14ac:dyDescent="0.3">
      <c r="A219" s="304"/>
      <c r="B219" s="386"/>
      <c r="C219" s="387"/>
      <c r="D219" s="387"/>
      <c r="E219" s="331" t="str">
        <f>_xlfn.IFNA(INDEX(Table_Def[[Asset category]:[Unit]],MATCH(Insert_Assets!B219,Table_Def[Asset category],0),2),"")</f>
        <v/>
      </c>
      <c r="F219" s="388"/>
      <c r="G219" s="392" t="s">
        <v>211</v>
      </c>
      <c r="H219" s="389">
        <f t="shared" si="723"/>
        <v>0</v>
      </c>
      <c r="I219" s="387"/>
      <c r="J219" s="390"/>
      <c r="K219" s="335">
        <f t="shared" si="721"/>
        <v>0</v>
      </c>
      <c r="L219" s="336">
        <f t="shared" si="675"/>
        <v>1</v>
      </c>
      <c r="M219" s="335">
        <f t="shared" si="718"/>
        <v>0</v>
      </c>
      <c r="N219" s="323">
        <f>_xlfn.IFNA(IF(INDEX(Table_Def[],MATCH(B219,Table_Def[Asset category],0),3)=0,1,INDEX(Table_Def[],MATCH(B219,Table_Def[Asset category],0),3)),0)</f>
        <v>0</v>
      </c>
      <c r="P219" s="178"/>
      <c r="Q219" s="178"/>
      <c r="R219" s="178"/>
      <c r="S219" s="178"/>
      <c r="T219" s="302"/>
      <c r="U219" s="302"/>
      <c r="V219" s="302"/>
      <c r="W219" s="302"/>
      <c r="X219" s="302"/>
      <c r="Y219" s="302"/>
      <c r="Z219" s="302"/>
      <c r="AA219" s="302"/>
      <c r="AB219" s="302"/>
      <c r="AC219" s="302"/>
      <c r="AD219" s="302"/>
      <c r="AE219" s="302"/>
      <c r="AF219" s="302"/>
      <c r="AG219" s="302"/>
      <c r="AH219" s="302"/>
      <c r="AI219" s="302"/>
      <c r="AJ219" s="302"/>
      <c r="AK219" s="302"/>
      <c r="AL219" s="302"/>
      <c r="AM219" s="302"/>
      <c r="AN219" s="302"/>
      <c r="AO219" s="302"/>
      <c r="AP219" s="302"/>
      <c r="AQ219" s="302"/>
      <c r="AR219" s="302"/>
      <c r="AS219" s="302"/>
      <c r="AT219" s="302"/>
      <c r="AU219" s="302"/>
      <c r="AV219" s="302"/>
      <c r="AW219" s="302"/>
      <c r="AX219" s="302"/>
      <c r="AY219" s="302"/>
      <c r="AZ219" s="302"/>
      <c r="BA219" s="302"/>
      <c r="BB219" s="302"/>
      <c r="BC219" s="302"/>
      <c r="BD219" s="302"/>
      <c r="BE219" s="302"/>
      <c r="BF219" s="302"/>
      <c r="BG219" s="302"/>
      <c r="BH219" s="302"/>
      <c r="BI219" s="302"/>
      <c r="BJ219" s="302"/>
      <c r="BK219" s="302"/>
      <c r="BL219" s="302"/>
      <c r="BM219" s="302"/>
      <c r="BN219" s="302"/>
      <c r="BO219" s="302"/>
      <c r="BP219" s="302"/>
      <c r="BQ219" s="302"/>
      <c r="BR219" s="302"/>
      <c r="BS219" s="302"/>
      <c r="BT219" s="302"/>
      <c r="BU219" s="302"/>
      <c r="BV219" s="302"/>
      <c r="BW219" s="302"/>
      <c r="BX219" s="302"/>
      <c r="BY219" s="302"/>
      <c r="BZ219" s="302"/>
      <c r="CA219" s="302"/>
      <c r="CB219" s="189"/>
      <c r="CC219" s="303"/>
      <c r="CD219" s="303"/>
      <c r="CE219" s="53" t="s">
        <v>48</v>
      </c>
      <c r="CF219" s="315"/>
      <c r="CG219" s="315">
        <f ca="1">IF(CG216=0,0,
IF(CG216&lt;1,0,
IF($N213-CG214&lt;&gt;$N213,-PMT(Insert_Finance!$C$17,$N213,OFFSET(CG216,,(CG214-$N213),1,1),0,0),
IF(CG214=0,0,CF219))))</f>
        <v>0</v>
      </c>
      <c r="CH219" s="315">
        <f ca="1">IF(CH216=0,0,
IF(CH216&lt;1,0,
IF($N213-CH214&lt;&gt;$N213,-PMT(Insert_Finance!$C$17,$N213,OFFSET(CH216,,(CH214-$N213),1,1),0,0),
IF(CH214=0,0,CG219))))</f>
        <v>0</v>
      </c>
      <c r="CI219" s="315">
        <f ca="1">IF(CI216=0,0,
IF(CI216&lt;1,0,
IF($N213-CI214&lt;&gt;$N213,-PMT(Insert_Finance!$C$17,$N213,OFFSET(CI216,,(CI214-$N213),1,1),0,0),
IF(CI214=0,0,CH219))))</f>
        <v>0</v>
      </c>
      <c r="CJ219" s="315">
        <f ca="1">IF(CJ216=0,0,
IF(CJ216&lt;1,0,
IF($N213-CJ214&lt;&gt;$N213,-PMT(Insert_Finance!$C$17,$N213,OFFSET(CJ216,,(CJ214-$N213),1,1),0,0),
IF(CJ214=0,0,CI219))))</f>
        <v>0</v>
      </c>
      <c r="CK219" s="315">
        <f ca="1">IF(CK216=0,0,
IF(CK216&lt;1,0,
IF($N213-CK214&lt;&gt;$N213,-PMT(Insert_Finance!$C$17,$N213,OFFSET(CK216,,(CK214-$N213),1,1),0,0),
IF(CK214=0,0,CJ219))))</f>
        <v>0</v>
      </c>
      <c r="CL219" s="315">
        <f ca="1">IF(CL216=0,0,
IF(CL216&lt;1,0,
IF($N213-CL214&lt;&gt;$N213,-PMT(Insert_Finance!$C$17,$N213,OFFSET(CL216,,(CL214-$N213),1,1),0,0),
IF(CL214=0,0,CK219))))</f>
        <v>0</v>
      </c>
      <c r="CM219" s="315">
        <f ca="1">IF(CM216=0,0,
IF(CM216&lt;1,0,
IF($N213-CM214&lt;&gt;$N213,-PMT(Insert_Finance!$C$17,$N213,OFFSET(CM216,,(CM214-$N213),1,1),0,0),
IF(CM214=0,0,CL219))))</f>
        <v>0</v>
      </c>
      <c r="CN219" s="315">
        <f ca="1">IF(CN216=0,0,
IF(CN216&lt;1,0,
IF($N213-CN214&lt;&gt;$N213,-PMT(Insert_Finance!$C$17,$N213,OFFSET(CN216,,(CN214-$N213),1,1),0,0),
IF(CN214=0,0,CM219))))</f>
        <v>0</v>
      </c>
      <c r="CO219" s="315">
        <f ca="1">IF(CO216=0,0,
IF(CO216&lt;1,0,
IF($N213-CO214&lt;&gt;$N213,-PMT(Insert_Finance!$C$17,$N213,OFFSET(CO216,,(CO214-$N213),1,1),0,0),
IF(CO214=0,0,CN219))))</f>
        <v>0</v>
      </c>
      <c r="CP219" s="315">
        <f ca="1">IF(CP216=0,0,
IF(CP216&lt;1,0,
IF($N213-CP214&lt;&gt;$N213,-PMT(Insert_Finance!$C$17,$N213,OFFSET(CP216,,(CP214-$N213),1,1),0,0),
IF(CP214=0,0,CO219))))</f>
        <v>0</v>
      </c>
      <c r="CQ219" s="315">
        <f ca="1">IF(CQ216=0,0,
IF(CQ216&lt;1,0,
IF($N213-CQ214&lt;&gt;$N213,-PMT(Insert_Finance!$C$17,$N213,OFFSET(CQ216,,(CQ214-$N213),1,1),0,0),
IF(CQ214=0,0,CP219))))</f>
        <v>0</v>
      </c>
      <c r="CR219" s="315">
        <f ca="1">IF(CR216=0,0,
IF(CR216&lt;1,0,
IF($N213-CR214&lt;&gt;$N213,-PMT(Insert_Finance!$C$17,$N213,OFFSET(CR216,,(CR214-$N213),1,1),0,0),
IF(CR214=0,0,CQ219))))</f>
        <v>0</v>
      </c>
      <c r="CS219" s="315">
        <f ca="1">IF(CS216=0,0,
IF(CS216&lt;1,0,
IF($N213-CS214&lt;&gt;$N213,-PMT(Insert_Finance!$C$17,$N213,OFFSET(CS216,,(CS214-$N213),1,1),0,0),
IF(CS214=0,0,CR219))))</f>
        <v>0</v>
      </c>
      <c r="CT219" s="315">
        <f ca="1">IF(CT216=0,0,
IF(CT216&lt;1,0,
IF($N213-CT214&lt;&gt;$N213,-PMT(Insert_Finance!$C$17,$N213,OFFSET(CT216,,(CT214-$N213),1,1),0,0),
IF(CT214=0,0,CS219))))</f>
        <v>0</v>
      </c>
      <c r="CU219" s="315">
        <f ca="1">IF(CU216=0,0,
IF(CU216&lt;1,0,
IF($N213-CU214&lt;&gt;$N213,-PMT(Insert_Finance!$C$17,$N213,OFFSET(CU216,,(CU214-$N213),1,1),0,0),
IF(CU214=0,0,CT219))))</f>
        <v>0</v>
      </c>
      <c r="CV219" s="315">
        <f ca="1">IF(CV216=0,0,
IF(CV216&lt;1,0,
IF($N213-CV214&lt;&gt;$N213,-PMT(Insert_Finance!$C$17,$N213,OFFSET(CV216,,(CV214-$N213),1,1),0,0),
IF(CV214=0,0,CU219))))</f>
        <v>0</v>
      </c>
      <c r="CW219" s="315">
        <f ca="1">IF(CW216=0,0,
IF(CW216&lt;1,0,
IF($N213-CW214&lt;&gt;$N213,-PMT(Insert_Finance!$C$17,$N213,OFFSET(CW216,,(CW214-$N213),1,1),0,0),
IF(CW214=0,0,CV219))))</f>
        <v>0</v>
      </c>
      <c r="CX219" s="315">
        <f ca="1">IF(CX216=0,0,
IF(CX216&lt;1,0,
IF($N213-CX214&lt;&gt;$N213,-PMT(Insert_Finance!$C$17,$N213,OFFSET(CX216,,(CX214-$N213),1,1),0,0),
IF(CX214=0,0,CW219))))</f>
        <v>0</v>
      </c>
      <c r="CY219" s="315">
        <f ca="1">IF(CY216=0,0,
IF(CY216&lt;1,0,
IF($N213-CY214&lt;&gt;$N213,-PMT(Insert_Finance!$C$17,$N213,OFFSET(CY216,,(CY214-$N213),1,1),0,0),
IF(CY214=0,0,CX219))))</f>
        <v>0</v>
      </c>
      <c r="CZ219" s="315">
        <f ca="1">IF(CZ216=0,0,
IF(CZ216&lt;1,0,
IF($N213-CZ214&lt;&gt;$N213,-PMT(Insert_Finance!$C$17,$N213,OFFSET(CZ216,,(CZ214-$N213),1,1),0,0),
IF(CZ214=0,0,CY219))))</f>
        <v>0</v>
      </c>
    </row>
    <row r="220" spans="1:104" ht="30" customHeight="1" collapsed="1" x14ac:dyDescent="0.3">
      <c r="A220" s="304"/>
      <c r="B220" s="694"/>
      <c r="C220" s="659"/>
      <c r="D220" s="660"/>
      <c r="E220" s="318" t="str">
        <f>_xlfn.IFNA(INDEX(Table_Def[[Asset category]:[Unit]],MATCH(Insert_Assets!B220,Table_Def[Asset category],0),2),"")</f>
        <v/>
      </c>
      <c r="F220" s="696"/>
      <c r="G220" s="393" t="s">
        <v>211</v>
      </c>
      <c r="H220" s="380">
        <f t="shared" si="723"/>
        <v>0</v>
      </c>
      <c r="I220" s="671"/>
      <c r="J220" s="672"/>
      <c r="K220" s="320">
        <f t="shared" si="721"/>
        <v>0</v>
      </c>
      <c r="L220" s="321">
        <f t="shared" si="675"/>
        <v>1</v>
      </c>
      <c r="M220" s="322">
        <f t="shared" si="718"/>
        <v>0</v>
      </c>
      <c r="N220" s="323">
        <f>_xlfn.IFNA(IF(INDEX(Table_Def[],MATCH(B220,Table_Def[Asset category],0),3)=0,20,INDEX(Table_Def[],MATCH(B220,Table_Def[Asset category],0),3)),0)</f>
        <v>0</v>
      </c>
      <c r="P220" s="178"/>
      <c r="Q220" s="178"/>
      <c r="R220" s="178"/>
      <c r="S220" s="178"/>
      <c r="T220" s="302">
        <f t="shared" ref="T220:T278" si="725">SUMIF($CG$6:$CZ$6,T$17,$CG224:$CZ224)</f>
        <v>0</v>
      </c>
      <c r="U220" s="302">
        <f>SUMIF($CG$6:$CZ$6,T$17,$CG223:$CZ223)</f>
        <v>0</v>
      </c>
      <c r="V220" s="302">
        <f>SUMIF($CG$6:$CZ$6,T$17,$CG225:$CZ225)</f>
        <v>0</v>
      </c>
      <c r="W220" s="302">
        <f t="shared" ref="W220:W278" si="726">SUMIF($CG$6:$CZ$6,W$17,$CG224:$CZ224)</f>
        <v>0</v>
      </c>
      <c r="X220" s="302">
        <f>SUMIF($CG$6:$CZ$6,W$17,$CG223:$CZ223)</f>
        <v>0</v>
      </c>
      <c r="Y220" s="302">
        <f>SUMIF($CG$6:$CZ$6,W$17,$CG225:$CZ225)</f>
        <v>0</v>
      </c>
      <c r="Z220" s="302">
        <f t="shared" ref="Z220:Z278" si="727">SUMIF($CG$6:$CZ$6,Z$17,$CG224:$CZ224)</f>
        <v>0</v>
      </c>
      <c r="AA220" s="302">
        <f>SUMIF($CG$6:$CZ$6,Z$17,$CG223:$CZ223)</f>
        <v>0</v>
      </c>
      <c r="AB220" s="302">
        <f>SUMIF($CG$6:$CZ$6,Z$17,$CG225:$CZ225)</f>
        <v>0</v>
      </c>
      <c r="AC220" s="302">
        <f t="shared" ref="AC220:AC278" si="728">SUMIF($CG$6:$CZ$6,AC$17,$CG224:$CZ224)</f>
        <v>0</v>
      </c>
      <c r="AD220" s="302">
        <f>SUMIF($CG$6:$CZ$6,AC$17,$CG223:$CZ223)</f>
        <v>0</v>
      </c>
      <c r="AE220" s="302">
        <f>SUMIF($CG$6:$CZ$6,AC$17,$CG225:$CZ225)</f>
        <v>0</v>
      </c>
      <c r="AF220" s="302">
        <f t="shared" ref="AF220:AF278" si="729">SUMIF($CG$6:$CZ$6,AF$17,$CG224:$CZ224)</f>
        <v>0</v>
      </c>
      <c r="AG220" s="302">
        <f>SUMIF($CG$6:$CZ$6,AF$17,$CG223:$CZ223)</f>
        <v>0</v>
      </c>
      <c r="AH220" s="302">
        <f>SUMIF($CG$6:$CZ$6,AF$17,$CG225:$CZ225)</f>
        <v>0</v>
      </c>
      <c r="AI220" s="302">
        <f t="shared" ref="AI220:AI278" si="730">SUMIF($CG$6:$CZ$6,AI$17,$CG224:$CZ224)</f>
        <v>0</v>
      </c>
      <c r="AJ220" s="302">
        <f>SUMIF($CG$6:$CZ$6,AI$17,$CG223:$CZ223)</f>
        <v>0</v>
      </c>
      <c r="AK220" s="302">
        <f>SUMIF($CG$6:$CZ$6,AI$17,$CG225:$CZ225)</f>
        <v>0</v>
      </c>
      <c r="AL220" s="302">
        <f t="shared" ref="AL220:AL278" si="731">SUMIF($CG$6:$CZ$6,AL$17,$CG224:$CZ224)</f>
        <v>0</v>
      </c>
      <c r="AM220" s="302">
        <f>SUMIF($CG$6:$CZ$6,AL$17,$CG223:$CZ223)</f>
        <v>0</v>
      </c>
      <c r="AN220" s="302">
        <f>SUMIF($CG$6:$CZ$6,AL$17,$CG225:$CZ225)</f>
        <v>0</v>
      </c>
      <c r="AO220" s="302">
        <f t="shared" ref="AO220:AO278" si="732">SUMIF($CG$6:$CZ$6,AO$17,$CG224:$CZ224)</f>
        <v>0</v>
      </c>
      <c r="AP220" s="302">
        <f>SUMIF($CG$6:$CZ$6,AO$17,$CG223:$CZ223)</f>
        <v>0</v>
      </c>
      <c r="AQ220" s="302">
        <f>SUMIF($CG$6:$CZ$6,AO$17,$CG225:$CZ225)</f>
        <v>0</v>
      </c>
      <c r="AR220" s="302">
        <f t="shared" ref="AR220:AR278" si="733">SUMIF($CG$6:$CZ$6,AR$17,$CG224:$CZ224)</f>
        <v>0</v>
      </c>
      <c r="AS220" s="302">
        <f>SUMIF($CG$6:$CZ$6,AR$17,$CG223:$CZ223)</f>
        <v>0</v>
      </c>
      <c r="AT220" s="302">
        <f>SUMIF($CG$6:$CZ$6,AR$17,$CG225:$CZ225)</f>
        <v>0</v>
      </c>
      <c r="AU220" s="302">
        <f t="shared" ref="AU220:AU278" si="734">SUMIF($CG$6:$CZ$6,AU$17,$CG224:$CZ224)</f>
        <v>0</v>
      </c>
      <c r="AV220" s="302">
        <f>SUMIF($CG$6:$CZ$6,AU$17,$CG223:$CZ223)</f>
        <v>0</v>
      </c>
      <c r="AW220" s="302">
        <f>SUMIF($CG$6:$CZ$6,AU$17,$CG225:$CZ225)</f>
        <v>0</v>
      </c>
      <c r="AX220" s="302">
        <f t="shared" ref="AX220:AX278" si="735">SUMIF($CG$6:$CZ$6,AX$17,$CG224:$CZ224)</f>
        <v>0</v>
      </c>
      <c r="AY220" s="302">
        <f>SUMIF($CG$6:$CZ$6,AX$17,$CG223:$CZ223)</f>
        <v>0</v>
      </c>
      <c r="AZ220" s="302">
        <f>SUMIF($CG$6:$CZ$6,AX$17,$CG225:$CZ225)</f>
        <v>0</v>
      </c>
      <c r="BA220" s="302">
        <f t="shared" ref="BA220:BA278" si="736">SUMIF($CG$6:$CZ$6,BA$17,$CG224:$CZ224)</f>
        <v>0</v>
      </c>
      <c r="BB220" s="302">
        <f>SUMIF($CG$6:$CZ$6,BA$17,$CG223:$CZ223)</f>
        <v>0</v>
      </c>
      <c r="BC220" s="302">
        <f>SUMIF($CG$6:$CZ$6,BA$17,$CG225:$CZ225)</f>
        <v>0</v>
      </c>
      <c r="BD220" s="302">
        <f t="shared" ref="BD220:BD278" si="737">SUMIF($CG$6:$CZ$6,BD$17,$CG224:$CZ224)</f>
        <v>0</v>
      </c>
      <c r="BE220" s="302">
        <f>SUMIF($CG$6:$CZ$6,BD$17,$CG223:$CZ223)</f>
        <v>0</v>
      </c>
      <c r="BF220" s="302">
        <f>SUMIF($CG$6:$CZ$6,BD$17,$CG225:$CZ225)</f>
        <v>0</v>
      </c>
      <c r="BG220" s="302">
        <f t="shared" ref="BG220:BG278" si="738">SUMIF($CG$6:$CZ$6,BG$17,$CG224:$CZ224)</f>
        <v>0</v>
      </c>
      <c r="BH220" s="302">
        <f>SUMIF($CG$6:$CZ$6,BG$17,$CG223:$CZ223)</f>
        <v>0</v>
      </c>
      <c r="BI220" s="302">
        <f>SUMIF($CG$6:$CZ$6,BG$17,$CG225:$CZ225)</f>
        <v>0</v>
      </c>
      <c r="BJ220" s="302">
        <f t="shared" ref="BJ220:BJ278" si="739">SUMIF($CG$6:$CZ$6,BJ$17,$CG224:$CZ224)</f>
        <v>0</v>
      </c>
      <c r="BK220" s="302">
        <f>SUMIF($CG$6:$CZ$6,BJ$17,$CG223:$CZ223)</f>
        <v>0</v>
      </c>
      <c r="BL220" s="302">
        <f>SUMIF($CG$6:$CZ$6,BJ$17,$CG225:$CZ225)</f>
        <v>0</v>
      </c>
      <c r="BM220" s="302">
        <f t="shared" ref="BM220:BM278" si="740">SUMIF($CG$6:$CZ$6,BM$17,$CG224:$CZ224)</f>
        <v>0</v>
      </c>
      <c r="BN220" s="302">
        <f>SUMIF($CG$6:$CZ$6,BM$17,$CG223:$CZ223)</f>
        <v>0</v>
      </c>
      <c r="BO220" s="302">
        <f>SUMIF($CG$6:$CZ$6,BM$17,$CG225:$CZ225)</f>
        <v>0</v>
      </c>
      <c r="BP220" s="302">
        <f t="shared" ref="BP220:BP278" si="741">SUMIF($CG$6:$CZ$6,BP$17,$CG224:$CZ224)</f>
        <v>0</v>
      </c>
      <c r="BQ220" s="302">
        <f>SUMIF($CG$6:$CZ$6,BP$17,$CG223:$CZ223)</f>
        <v>0</v>
      </c>
      <c r="BR220" s="302">
        <f>SUMIF($CG$6:$CZ$6,BP$17,$CG225:$CZ225)</f>
        <v>0</v>
      </c>
      <c r="BS220" s="302">
        <f t="shared" ref="BS220:BS278" si="742">SUMIF($CG$6:$CZ$6,BS$17,$CG224:$CZ224)</f>
        <v>0</v>
      </c>
      <c r="BT220" s="302">
        <f>SUMIF($CG$6:$CZ$6,BS$17,$CG223:$CZ223)</f>
        <v>0</v>
      </c>
      <c r="BU220" s="302">
        <f>SUMIF($CG$6:$CZ$6,BS$17,$CG225:$CZ225)</f>
        <v>0</v>
      </c>
      <c r="BV220" s="302">
        <f t="shared" ref="BV220:BV278" si="743">SUMIF($CG$6:$CZ$6,BV$17,$CG224:$CZ224)</f>
        <v>0</v>
      </c>
      <c r="BW220" s="302">
        <f>SUMIF($CG$6:$CZ$6,BV$17,$CG223:$CZ223)</f>
        <v>0</v>
      </c>
      <c r="BX220" s="302">
        <f>SUMIF($CG$6:$CZ$6,BV$17,$CG225:$CZ225)</f>
        <v>0</v>
      </c>
      <c r="BY220" s="302">
        <f t="shared" ref="BY220:BY278" si="744">SUMIF($CG$6:$CZ$6,BY$17,$CG224:$CZ224)</f>
        <v>0</v>
      </c>
      <c r="BZ220" s="302">
        <f>SUMIF($CG$6:$CZ$6,BY$17,$CG223:$CZ223)</f>
        <v>0</v>
      </c>
      <c r="CA220" s="302">
        <f>SUMIF($CG$6:$CZ$6,BY$17,$CG225:$CZ225)</f>
        <v>0</v>
      </c>
      <c r="CB220" s="189"/>
      <c r="CC220" s="303"/>
      <c r="CD220" s="303"/>
      <c r="CF220" s="293"/>
      <c r="CG220" s="315"/>
    </row>
    <row r="221" spans="1:104" ht="15" hidden="1" customHeight="1" outlineLevel="1" x14ac:dyDescent="0.3">
      <c r="A221" s="304"/>
      <c r="B221" s="358"/>
      <c r="C221" s="359"/>
      <c r="D221" s="359"/>
      <c r="E221" s="360" t="str">
        <f>_xlfn.IFNA(INDEX(Table_Def[[Asset category]:[Unit]],MATCH(Insert_Assets!B221,Table_Def[Asset category],0),2),"")</f>
        <v/>
      </c>
      <c r="F221" s="361"/>
      <c r="G221" s="394" t="s">
        <v>211</v>
      </c>
      <c r="H221" s="371">
        <f t="shared" si="723"/>
        <v>0</v>
      </c>
      <c r="I221" s="359"/>
      <c r="J221" s="395"/>
      <c r="K221" s="365">
        <f t="shared" si="721"/>
        <v>0</v>
      </c>
      <c r="L221" s="366">
        <f t="shared" si="675"/>
        <v>1</v>
      </c>
      <c r="M221" s="365">
        <f t="shared" si="718"/>
        <v>0</v>
      </c>
      <c r="N221" s="367">
        <f>_xlfn.IFNA(INDEX(Table_Def[],MATCH(B221,Table_Def[Asset category],0),3),0)</f>
        <v>0</v>
      </c>
      <c r="P221" s="178"/>
      <c r="Q221" s="178"/>
      <c r="R221" s="178"/>
      <c r="S221" s="178"/>
      <c r="T221" s="302"/>
      <c r="U221" s="302"/>
      <c r="V221" s="302"/>
      <c r="W221" s="302"/>
      <c r="X221" s="302"/>
      <c r="Y221" s="302"/>
      <c r="Z221" s="302"/>
      <c r="AA221" s="302"/>
      <c r="AB221" s="302"/>
      <c r="AC221" s="302"/>
      <c r="AD221" s="302"/>
      <c r="AE221" s="302"/>
      <c r="AF221" s="302"/>
      <c r="AG221" s="302"/>
      <c r="AH221" s="302"/>
      <c r="AI221" s="302"/>
      <c r="AJ221" s="302"/>
      <c r="AK221" s="302"/>
      <c r="AL221" s="302"/>
      <c r="AM221" s="302"/>
      <c r="AN221" s="302"/>
      <c r="AO221" s="302"/>
      <c r="AP221" s="302"/>
      <c r="AQ221" s="302"/>
      <c r="AR221" s="302"/>
      <c r="AS221" s="302"/>
      <c r="AT221" s="302"/>
      <c r="AU221" s="302"/>
      <c r="AV221" s="302"/>
      <c r="AW221" s="302"/>
      <c r="AX221" s="302"/>
      <c r="AY221" s="302"/>
      <c r="AZ221" s="302"/>
      <c r="BA221" s="302"/>
      <c r="BB221" s="302"/>
      <c r="BC221" s="302"/>
      <c r="BD221" s="302"/>
      <c r="BE221" s="302"/>
      <c r="BF221" s="302"/>
      <c r="BG221" s="302"/>
      <c r="BH221" s="302"/>
      <c r="BI221" s="302"/>
      <c r="BJ221" s="302"/>
      <c r="BK221" s="302"/>
      <c r="BL221" s="302"/>
      <c r="BM221" s="302"/>
      <c r="BN221" s="302"/>
      <c r="BO221" s="302"/>
      <c r="BP221" s="302"/>
      <c r="BQ221" s="302"/>
      <c r="BR221" s="302"/>
      <c r="BS221" s="302"/>
      <c r="BT221" s="302"/>
      <c r="BU221" s="302"/>
      <c r="BV221" s="302"/>
      <c r="BW221" s="302"/>
      <c r="BX221" s="302"/>
      <c r="BY221" s="302"/>
      <c r="BZ221" s="302"/>
      <c r="CA221" s="302"/>
      <c r="CB221" s="189"/>
      <c r="CC221" s="303"/>
      <c r="CD221" s="303"/>
      <c r="CE221" s="53" t="s">
        <v>49</v>
      </c>
      <c r="CF221" s="293"/>
      <c r="CG221" s="314">
        <f>IF($I220=CG$6,$N220,
IF(CF220&gt;0,CF220-1,0))</f>
        <v>0</v>
      </c>
      <c r="CH221" s="314">
        <f>IF($I220=CH$6,$N220,
IF(CG221&gt;0,CG221-1,0))</f>
        <v>0</v>
      </c>
      <c r="CI221" s="314">
        <f t="shared" ref="CI221" si="745">IF($I220=CI$6,$N220,
IF(CH221&gt;0,CH221-1,0))</f>
        <v>0</v>
      </c>
      <c r="CJ221" s="314">
        <f t="shared" ref="CJ221" si="746">IF($I220=CJ$6,$N220,
IF(CI221&gt;0,CI221-1,0))</f>
        <v>0</v>
      </c>
      <c r="CK221" s="314">
        <f t="shared" ref="CK221" si="747">IF($I220=CK$6,$N220,
IF(CJ221&gt;0,CJ221-1,0))</f>
        <v>0</v>
      </c>
      <c r="CL221" s="314">
        <f t="shared" ref="CL221" si="748">IF($I220=CL$6,$N220,
IF(CK221&gt;0,CK221-1,0))</f>
        <v>0</v>
      </c>
      <c r="CM221" s="314">
        <f t="shared" ref="CM221" si="749">IF($I220=CM$6,$N220,
IF(CL221&gt;0,CL221-1,0))</f>
        <v>0</v>
      </c>
      <c r="CN221" s="314">
        <f t="shared" ref="CN221" si="750">IF($I220=CN$6,$N220,
IF(CM221&gt;0,CM221-1,0))</f>
        <v>0</v>
      </c>
      <c r="CO221" s="314">
        <f t="shared" ref="CO221" si="751">IF($I220=CO$6,$N220,
IF(CN221&gt;0,CN221-1,0))</f>
        <v>0</v>
      </c>
      <c r="CP221" s="314">
        <f t="shared" ref="CP221" si="752">IF($I220=CP$6,$N220,
IF(CO221&gt;0,CO221-1,0))</f>
        <v>0</v>
      </c>
      <c r="CQ221" s="314">
        <f t="shared" ref="CQ221" si="753">IF($I220=CQ$6,$N220,
IF(CP221&gt;0,CP221-1,0))</f>
        <v>0</v>
      </c>
      <c r="CR221" s="314">
        <f t="shared" ref="CR221" si="754">IF($I220=CR$6,$N220,
IF(CQ221&gt;0,CQ221-1,0))</f>
        <v>0</v>
      </c>
      <c r="CS221" s="314">
        <f t="shared" ref="CS221" si="755">IF($I220=CS$6,$N220,
IF(CR221&gt;0,CR221-1,0))</f>
        <v>0</v>
      </c>
      <c r="CT221" s="314">
        <f t="shared" ref="CT221" si="756">IF($I220=CT$6,$N220,
IF(CS221&gt;0,CS221-1,0))</f>
        <v>0</v>
      </c>
      <c r="CU221" s="314">
        <f t="shared" ref="CU221" si="757">IF($I220=CU$6,$N220,
IF(CT221&gt;0,CT221-1,0))</f>
        <v>0</v>
      </c>
      <c r="CV221" s="314">
        <f t="shared" ref="CV221" si="758">IF($I220=CV$6,$N220,
IF(CU221&gt;0,CU221-1,0))</f>
        <v>0</v>
      </c>
      <c r="CW221" s="314">
        <f t="shared" ref="CW221" si="759">IF($I220=CW$6,$N220,
IF(CV221&gt;0,CV221-1,0))</f>
        <v>0</v>
      </c>
      <c r="CX221" s="314">
        <f t="shared" ref="CX221" si="760">IF($I220=CX$6,$N220,
IF(CW221&gt;0,CW221-1,0))</f>
        <v>0</v>
      </c>
      <c r="CY221" s="314">
        <f t="shared" ref="CY221" si="761">IF($I220=CY$6,$N220,
IF(CX221&gt;0,CX221-1,0))</f>
        <v>0</v>
      </c>
      <c r="CZ221" s="314">
        <f t="shared" ref="CZ221" si="762">IF($I220=CZ$6,$N220,
IF(CY221&gt;0,CY221-1,0))</f>
        <v>0</v>
      </c>
    </row>
    <row r="222" spans="1:104" ht="15" hidden="1" customHeight="1" outlineLevel="1" x14ac:dyDescent="0.3">
      <c r="A222" s="304"/>
      <c r="B222" s="368"/>
      <c r="C222" s="352"/>
      <c r="D222" s="352"/>
      <c r="E222" s="369" t="str">
        <f>_xlfn.IFNA(INDEX(Table_Def[[Asset category]:[Unit]],MATCH(Insert_Assets!B222,Table_Def[Asset category],0),2),"")</f>
        <v/>
      </c>
      <c r="F222" s="370"/>
      <c r="G222" s="362" t="s">
        <v>211</v>
      </c>
      <c r="H222" s="371">
        <f t="shared" si="723"/>
        <v>0</v>
      </c>
      <c r="I222" s="352"/>
      <c r="J222" s="364"/>
      <c r="K222" s="313"/>
      <c r="L222" s="312">
        <f t="shared" si="675"/>
        <v>1</v>
      </c>
      <c r="M222" s="313">
        <f t="shared" si="718"/>
        <v>0</v>
      </c>
      <c r="N222" s="372">
        <f>_xlfn.IFNA(INDEX(Table_Def[],MATCH(B222,Table_Def[Asset category],0),3),0)</f>
        <v>0</v>
      </c>
      <c r="P222" s="178"/>
      <c r="Q222" s="178"/>
      <c r="R222" s="178"/>
      <c r="S222" s="178"/>
      <c r="T222" s="302"/>
      <c r="U222" s="302"/>
      <c r="V222" s="302"/>
      <c r="W222" s="302"/>
      <c r="X222" s="302"/>
      <c r="Y222" s="302"/>
      <c r="Z222" s="302"/>
      <c r="AA222" s="302"/>
      <c r="AB222" s="302"/>
      <c r="AC222" s="302"/>
      <c r="AD222" s="302"/>
      <c r="AE222" s="302"/>
      <c r="AF222" s="302"/>
      <c r="AG222" s="302"/>
      <c r="AH222" s="302"/>
      <c r="AI222" s="302"/>
      <c r="AJ222" s="302"/>
      <c r="AK222" s="302"/>
      <c r="AL222" s="302"/>
      <c r="AM222" s="302"/>
      <c r="AN222" s="302"/>
      <c r="AO222" s="302"/>
      <c r="AP222" s="302"/>
      <c r="AQ222" s="302"/>
      <c r="AR222" s="302"/>
      <c r="AS222" s="302"/>
      <c r="AT222" s="302"/>
      <c r="AU222" s="302"/>
      <c r="AV222" s="302"/>
      <c r="AW222" s="302"/>
      <c r="AX222" s="302"/>
      <c r="AY222" s="302"/>
      <c r="AZ222" s="302"/>
      <c r="BA222" s="302"/>
      <c r="BB222" s="302"/>
      <c r="BC222" s="302"/>
      <c r="BD222" s="302"/>
      <c r="BE222" s="302"/>
      <c r="BF222" s="302"/>
      <c r="BG222" s="302"/>
      <c r="BH222" s="302"/>
      <c r="BI222" s="302"/>
      <c r="BJ222" s="302"/>
      <c r="BK222" s="302"/>
      <c r="BL222" s="302"/>
      <c r="BM222" s="302"/>
      <c r="BN222" s="302"/>
      <c r="BO222" s="302"/>
      <c r="BP222" s="302"/>
      <c r="BQ222" s="302"/>
      <c r="BR222" s="302"/>
      <c r="BS222" s="302"/>
      <c r="BT222" s="302"/>
      <c r="BU222" s="302"/>
      <c r="BV222" s="302"/>
      <c r="BW222" s="302"/>
      <c r="BX222" s="302"/>
      <c r="BY222" s="302"/>
      <c r="BZ222" s="302"/>
      <c r="CA222" s="302"/>
      <c r="CB222" s="189"/>
      <c r="CC222" s="303"/>
      <c r="CD222" s="303"/>
      <c r="CE222" s="53" t="s">
        <v>116</v>
      </c>
      <c r="CF222" s="293"/>
      <c r="CG222" s="314">
        <f t="shared" ref="CG222" ca="1" si="763">IF(AND(CG221=$N220,CG221&gt;0),1,IF(CG221=0,0,OFFSET(CG221,,(CG221-$N220),1,1)-CG221+1))</f>
        <v>0</v>
      </c>
      <c r="CH222" s="314">
        <f ca="1">IF(AND(CH221=$N220,CH221&gt;0),1,IF(CH221=0,0,OFFSET(CH221,,(CH221-$N220),1,1)-CH221+1))</f>
        <v>0</v>
      </c>
      <c r="CI222" s="314">
        <f t="shared" ref="CI222:CZ222" ca="1" si="764">IF(AND(CI221=$N220,CI221&gt;0),1,IF(CI221=0,0,OFFSET(CI221,,(CI221-$N220),1,1)-CI221+1))</f>
        <v>0</v>
      </c>
      <c r="CJ222" s="314">
        <f t="shared" ca="1" si="764"/>
        <v>0</v>
      </c>
      <c r="CK222" s="314">
        <f t="shared" ca="1" si="764"/>
        <v>0</v>
      </c>
      <c r="CL222" s="314">
        <f t="shared" ca="1" si="764"/>
        <v>0</v>
      </c>
      <c r="CM222" s="314">
        <f t="shared" ca="1" si="764"/>
        <v>0</v>
      </c>
      <c r="CN222" s="314">
        <f t="shared" ca="1" si="764"/>
        <v>0</v>
      </c>
      <c r="CO222" s="314">
        <f t="shared" ca="1" si="764"/>
        <v>0</v>
      </c>
      <c r="CP222" s="314">
        <f t="shared" ca="1" si="764"/>
        <v>0</v>
      </c>
      <c r="CQ222" s="314">
        <f t="shared" ca="1" si="764"/>
        <v>0</v>
      </c>
      <c r="CR222" s="314">
        <f t="shared" ca="1" si="764"/>
        <v>0</v>
      </c>
      <c r="CS222" s="314">
        <f t="shared" ca="1" si="764"/>
        <v>0</v>
      </c>
      <c r="CT222" s="314">
        <f t="shared" ca="1" si="764"/>
        <v>0</v>
      </c>
      <c r="CU222" s="314">
        <f t="shared" ca="1" si="764"/>
        <v>0</v>
      </c>
      <c r="CV222" s="314">
        <f t="shared" ca="1" si="764"/>
        <v>0</v>
      </c>
      <c r="CW222" s="314">
        <f t="shared" ca="1" si="764"/>
        <v>0</v>
      </c>
      <c r="CX222" s="314">
        <f t="shared" ca="1" si="764"/>
        <v>0</v>
      </c>
      <c r="CY222" s="314">
        <f t="shared" ca="1" si="764"/>
        <v>0</v>
      </c>
      <c r="CZ222" s="314">
        <f t="shared" ca="1" si="764"/>
        <v>0</v>
      </c>
    </row>
    <row r="223" spans="1:104" ht="15" hidden="1" customHeight="1" outlineLevel="1" x14ac:dyDescent="0.3">
      <c r="A223" s="304"/>
      <c r="B223" s="368"/>
      <c r="C223" s="352"/>
      <c r="D223" s="352"/>
      <c r="E223" s="369" t="str">
        <f>_xlfn.IFNA(INDEX(Table_Def[[Asset category]:[Unit]],MATCH(Insert_Assets!B223,Table_Def[Asset category],0),2),"")</f>
        <v/>
      </c>
      <c r="F223" s="370"/>
      <c r="G223" s="362" t="s">
        <v>211</v>
      </c>
      <c r="H223" s="371">
        <f t="shared" si="723"/>
        <v>0</v>
      </c>
      <c r="I223" s="352"/>
      <c r="J223" s="364"/>
      <c r="K223" s="313">
        <f>SUMIF($J$22:$J$384,J223,$H$22:$H$384)</f>
        <v>0</v>
      </c>
      <c r="L223" s="312">
        <f t="shared" si="675"/>
        <v>1</v>
      </c>
      <c r="M223" s="313">
        <f t="shared" si="718"/>
        <v>0</v>
      </c>
      <c r="N223" s="372">
        <f>_xlfn.IFNA(INDEX(Table_Def[],MATCH(B223,Table_Def[Asset category],0),3),0)</f>
        <v>0</v>
      </c>
      <c r="P223" s="178"/>
      <c r="Q223" s="178"/>
      <c r="R223" s="178"/>
      <c r="S223" s="178"/>
      <c r="T223" s="302"/>
      <c r="U223" s="302"/>
      <c r="V223" s="302"/>
      <c r="W223" s="302"/>
      <c r="X223" s="302"/>
      <c r="Y223" s="302"/>
      <c r="Z223" s="302"/>
      <c r="AA223" s="302"/>
      <c r="AB223" s="302"/>
      <c r="AC223" s="302"/>
      <c r="AD223" s="302"/>
      <c r="AE223" s="302"/>
      <c r="AF223" s="302"/>
      <c r="AG223" s="302"/>
      <c r="AH223" s="302"/>
      <c r="AI223" s="302"/>
      <c r="AJ223" s="302"/>
      <c r="AK223" s="302"/>
      <c r="AL223" s="302"/>
      <c r="AM223" s="302"/>
      <c r="AN223" s="302"/>
      <c r="AO223" s="302"/>
      <c r="AP223" s="302"/>
      <c r="AQ223" s="302"/>
      <c r="AR223" s="302"/>
      <c r="AS223" s="302"/>
      <c r="AT223" s="302"/>
      <c r="AU223" s="302"/>
      <c r="AV223" s="302"/>
      <c r="AW223" s="302"/>
      <c r="AX223" s="302"/>
      <c r="AY223" s="302"/>
      <c r="AZ223" s="302"/>
      <c r="BA223" s="302"/>
      <c r="BB223" s="302"/>
      <c r="BC223" s="302"/>
      <c r="BD223" s="302"/>
      <c r="BE223" s="302"/>
      <c r="BF223" s="302"/>
      <c r="BG223" s="302"/>
      <c r="BH223" s="302"/>
      <c r="BI223" s="302"/>
      <c r="BJ223" s="302"/>
      <c r="BK223" s="302"/>
      <c r="BL223" s="302"/>
      <c r="BM223" s="302"/>
      <c r="BN223" s="302"/>
      <c r="BO223" s="302"/>
      <c r="BP223" s="302"/>
      <c r="BQ223" s="302"/>
      <c r="BR223" s="302"/>
      <c r="BS223" s="302"/>
      <c r="BT223" s="302"/>
      <c r="BU223" s="302"/>
      <c r="BV223" s="302"/>
      <c r="BW223" s="302"/>
      <c r="BX223" s="302"/>
      <c r="BY223" s="302"/>
      <c r="BZ223" s="302"/>
      <c r="CA223" s="302"/>
      <c r="CB223" s="189"/>
      <c r="CC223" s="303"/>
      <c r="CD223" s="303"/>
      <c r="CE223" s="53" t="s">
        <v>3</v>
      </c>
      <c r="CG223" s="315">
        <f>IF($I220=CG$6,$H220*$L220,
IF(CF223&gt;0,+CF223-CF224,0))</f>
        <v>0</v>
      </c>
      <c r="CH223" s="315">
        <f t="shared" ref="CH223:CZ223" si="765">IF($I220=CH$6,$H220*$L220,
IF(CG223&gt;0,+CG223-CG224,0))</f>
        <v>0</v>
      </c>
      <c r="CI223" s="315">
        <f t="shared" si="765"/>
        <v>0</v>
      </c>
      <c r="CJ223" s="315">
        <f t="shared" si="765"/>
        <v>0</v>
      </c>
      <c r="CK223" s="315">
        <f t="shared" si="765"/>
        <v>0</v>
      </c>
      <c r="CL223" s="315">
        <f t="shared" si="765"/>
        <v>0</v>
      </c>
      <c r="CM223" s="315">
        <f t="shared" si="765"/>
        <v>0</v>
      </c>
      <c r="CN223" s="315">
        <f t="shared" si="765"/>
        <v>0</v>
      </c>
      <c r="CO223" s="315">
        <f t="shared" si="765"/>
        <v>0</v>
      </c>
      <c r="CP223" s="315">
        <f t="shared" si="765"/>
        <v>0</v>
      </c>
      <c r="CQ223" s="315">
        <f t="shared" si="765"/>
        <v>0</v>
      </c>
      <c r="CR223" s="315">
        <f t="shared" si="765"/>
        <v>0</v>
      </c>
      <c r="CS223" s="315">
        <f t="shared" si="765"/>
        <v>0</v>
      </c>
      <c r="CT223" s="315">
        <f t="shared" si="765"/>
        <v>0</v>
      </c>
      <c r="CU223" s="315">
        <f t="shared" si="765"/>
        <v>0</v>
      </c>
      <c r="CV223" s="315">
        <f t="shared" si="765"/>
        <v>0</v>
      </c>
      <c r="CW223" s="315">
        <f t="shared" si="765"/>
        <v>0</v>
      </c>
      <c r="CX223" s="315">
        <f t="shared" si="765"/>
        <v>0</v>
      </c>
      <c r="CY223" s="315">
        <f t="shared" si="765"/>
        <v>0</v>
      </c>
      <c r="CZ223" s="315">
        <f t="shared" si="765"/>
        <v>0</v>
      </c>
    </row>
    <row r="224" spans="1:104" ht="15" hidden="1" customHeight="1" outlineLevel="1" x14ac:dyDescent="0.3">
      <c r="A224" s="304"/>
      <c r="B224" s="368"/>
      <c r="C224" s="352"/>
      <c r="D224" s="352"/>
      <c r="E224" s="369" t="str">
        <f>_xlfn.IFNA(INDEX(Table_Def[[Asset category]:[Unit]],MATCH(Insert_Assets!B224,Table_Def[Asset category],0),2),"")</f>
        <v/>
      </c>
      <c r="F224" s="370"/>
      <c r="G224" s="362" t="s">
        <v>211</v>
      </c>
      <c r="H224" s="371">
        <f t="shared" si="723"/>
        <v>0</v>
      </c>
      <c r="I224" s="352"/>
      <c r="J224" s="364"/>
      <c r="K224" s="313">
        <f>SUMIF($J$22:$J$384,J224,$H$22:$H$384)</f>
        <v>0</v>
      </c>
      <c r="L224" s="312">
        <f t="shared" si="675"/>
        <v>1</v>
      </c>
      <c r="M224" s="313">
        <f t="shared" si="718"/>
        <v>0</v>
      </c>
      <c r="N224" s="372">
        <f>_xlfn.IFNA(INDEX(Table_Def[],MATCH(B224,Table_Def[Asset category],0),3),0)</f>
        <v>0</v>
      </c>
      <c r="P224" s="178"/>
      <c r="Q224" s="178"/>
      <c r="R224" s="178"/>
      <c r="S224" s="178"/>
      <c r="T224" s="302"/>
      <c r="U224" s="302"/>
      <c r="V224" s="302"/>
      <c r="W224" s="302"/>
      <c r="X224" s="302"/>
      <c r="Y224" s="302"/>
      <c r="Z224" s="302"/>
      <c r="AA224" s="302"/>
      <c r="AB224" s="302"/>
      <c r="AC224" s="302"/>
      <c r="AD224" s="302"/>
      <c r="AE224" s="302"/>
      <c r="AF224" s="302"/>
      <c r="AG224" s="302"/>
      <c r="AH224" s="302"/>
      <c r="AI224" s="302"/>
      <c r="AJ224" s="302"/>
      <c r="AK224" s="302"/>
      <c r="AL224" s="302"/>
      <c r="AM224" s="302"/>
      <c r="AN224" s="302"/>
      <c r="AO224" s="302"/>
      <c r="AP224" s="302"/>
      <c r="AQ224" s="302"/>
      <c r="AR224" s="302"/>
      <c r="AS224" s="302"/>
      <c r="AT224" s="302"/>
      <c r="AU224" s="302"/>
      <c r="AV224" s="302"/>
      <c r="AW224" s="302"/>
      <c r="AX224" s="302"/>
      <c r="AY224" s="302"/>
      <c r="AZ224" s="302"/>
      <c r="BA224" s="302"/>
      <c r="BB224" s="302"/>
      <c r="BC224" s="302"/>
      <c r="BD224" s="302"/>
      <c r="BE224" s="302"/>
      <c r="BF224" s="302"/>
      <c r="BG224" s="302"/>
      <c r="BH224" s="302"/>
      <c r="BI224" s="302"/>
      <c r="BJ224" s="302"/>
      <c r="BK224" s="302"/>
      <c r="BL224" s="302"/>
      <c r="BM224" s="302"/>
      <c r="BN224" s="302"/>
      <c r="BO224" s="302"/>
      <c r="BP224" s="302"/>
      <c r="BQ224" s="302"/>
      <c r="BR224" s="302"/>
      <c r="BS224" s="302"/>
      <c r="BT224" s="302"/>
      <c r="BU224" s="302"/>
      <c r="BV224" s="302"/>
      <c r="BW224" s="302"/>
      <c r="BX224" s="302"/>
      <c r="BY224" s="302"/>
      <c r="BZ224" s="302"/>
      <c r="CA224" s="302"/>
      <c r="CB224" s="189"/>
      <c r="CC224" s="303"/>
      <c r="CD224" s="303"/>
      <c r="CE224" s="53" t="s">
        <v>38</v>
      </c>
      <c r="CF224" s="315"/>
      <c r="CG224" s="315">
        <f>IF(CG225&lt;1,0,CG226-CG225)</f>
        <v>0</v>
      </c>
      <c r="CH224" s="315">
        <f t="shared" ref="CH224:CZ224" si="766">IF(CH225&lt;1,0,CH226-CH225)</f>
        <v>0</v>
      </c>
      <c r="CI224" s="315">
        <f t="shared" si="766"/>
        <v>0</v>
      </c>
      <c r="CJ224" s="315">
        <f t="shared" si="766"/>
        <v>0</v>
      </c>
      <c r="CK224" s="315">
        <f t="shared" si="766"/>
        <v>0</v>
      </c>
      <c r="CL224" s="315">
        <f t="shared" si="766"/>
        <v>0</v>
      </c>
      <c r="CM224" s="315">
        <f t="shared" si="766"/>
        <v>0</v>
      </c>
      <c r="CN224" s="315">
        <f t="shared" si="766"/>
        <v>0</v>
      </c>
      <c r="CO224" s="315">
        <f t="shared" si="766"/>
        <v>0</v>
      </c>
      <c r="CP224" s="315">
        <f t="shared" si="766"/>
        <v>0</v>
      </c>
      <c r="CQ224" s="315">
        <f t="shared" si="766"/>
        <v>0</v>
      </c>
      <c r="CR224" s="315">
        <f t="shared" si="766"/>
        <v>0</v>
      </c>
      <c r="CS224" s="315">
        <f t="shared" si="766"/>
        <v>0</v>
      </c>
      <c r="CT224" s="315">
        <f t="shared" si="766"/>
        <v>0</v>
      </c>
      <c r="CU224" s="315">
        <f t="shared" si="766"/>
        <v>0</v>
      </c>
      <c r="CV224" s="315">
        <f t="shared" si="766"/>
        <v>0</v>
      </c>
      <c r="CW224" s="315">
        <f t="shared" si="766"/>
        <v>0</v>
      </c>
      <c r="CX224" s="315">
        <f t="shared" si="766"/>
        <v>0</v>
      </c>
      <c r="CY224" s="315">
        <f t="shared" si="766"/>
        <v>0</v>
      </c>
      <c r="CZ224" s="315">
        <f t="shared" si="766"/>
        <v>0</v>
      </c>
    </row>
    <row r="225" spans="1:104" ht="15" hidden="1" customHeight="1" outlineLevel="1" x14ac:dyDescent="0.3">
      <c r="A225" s="304"/>
      <c r="B225" s="368"/>
      <c r="C225" s="352"/>
      <c r="D225" s="352"/>
      <c r="E225" s="369" t="str">
        <f>_xlfn.IFNA(INDEX(Table_Def[[Asset category]:[Unit]],MATCH(Insert_Assets!B225,Table_Def[Asset category],0),2),"")</f>
        <v/>
      </c>
      <c r="F225" s="370"/>
      <c r="G225" s="362" t="s">
        <v>211</v>
      </c>
      <c r="H225" s="371">
        <f t="shared" si="723"/>
        <v>0</v>
      </c>
      <c r="I225" s="352"/>
      <c r="J225" s="364"/>
      <c r="K225" s="313">
        <f>SUMIF($J$22:$J$384,J225,$H$22:$H$384)</f>
        <v>0</v>
      </c>
      <c r="L225" s="312">
        <f t="shared" si="675"/>
        <v>1</v>
      </c>
      <c r="M225" s="313">
        <f t="shared" si="718"/>
        <v>0</v>
      </c>
      <c r="N225" s="372">
        <f>_xlfn.IFNA(INDEX(Table_Def[],MATCH(B225,Table_Def[Asset category],0),3),0)</f>
        <v>0</v>
      </c>
      <c r="P225" s="178"/>
      <c r="Q225" s="178"/>
      <c r="R225" s="178"/>
      <c r="S225" s="178"/>
      <c r="T225" s="302"/>
      <c r="U225" s="302"/>
      <c r="V225" s="302"/>
      <c r="W225" s="302"/>
      <c r="X225" s="302"/>
      <c r="Y225" s="302"/>
      <c r="Z225" s="302"/>
      <c r="AA225" s="302"/>
      <c r="AB225" s="302"/>
      <c r="AC225" s="302"/>
      <c r="AD225" s="302"/>
      <c r="AE225" s="302"/>
      <c r="AF225" s="302"/>
      <c r="AG225" s="302"/>
      <c r="AH225" s="302"/>
      <c r="AI225" s="302"/>
      <c r="AJ225" s="302"/>
      <c r="AK225" s="302"/>
      <c r="AL225" s="302"/>
      <c r="AM225" s="302"/>
      <c r="AN225" s="302"/>
      <c r="AO225" s="302"/>
      <c r="AP225" s="302"/>
      <c r="AQ225" s="302"/>
      <c r="AR225" s="302"/>
      <c r="AS225" s="302"/>
      <c r="AT225" s="302"/>
      <c r="AU225" s="302"/>
      <c r="AV225" s="302"/>
      <c r="AW225" s="302"/>
      <c r="AX225" s="302"/>
      <c r="AY225" s="302"/>
      <c r="AZ225" s="302"/>
      <c r="BA225" s="302"/>
      <c r="BB225" s="302"/>
      <c r="BC225" s="302"/>
      <c r="BD225" s="302"/>
      <c r="BE225" s="302"/>
      <c r="BF225" s="302"/>
      <c r="BG225" s="302"/>
      <c r="BH225" s="302"/>
      <c r="BI225" s="302"/>
      <c r="BJ225" s="302"/>
      <c r="BK225" s="302"/>
      <c r="BL225" s="302"/>
      <c r="BM225" s="302"/>
      <c r="BN225" s="302"/>
      <c r="BO225" s="302"/>
      <c r="BP225" s="302"/>
      <c r="BQ225" s="302"/>
      <c r="BR225" s="302"/>
      <c r="BS225" s="302"/>
      <c r="BT225" s="302"/>
      <c r="BU225" s="302"/>
      <c r="BV225" s="302"/>
      <c r="BW225" s="302"/>
      <c r="BX225" s="302"/>
      <c r="BY225" s="302"/>
      <c r="BZ225" s="302"/>
      <c r="CA225" s="302"/>
      <c r="CB225" s="189"/>
      <c r="CC225" s="303"/>
      <c r="CD225" s="303"/>
      <c r="CE225" s="53" t="s">
        <v>47</v>
      </c>
      <c r="CG225" s="315">
        <f>CG223*Insert_Finance!$C$17</f>
        <v>0</v>
      </c>
      <c r="CH225" s="315">
        <f>CH223*Insert_Finance!$C$17</f>
        <v>0</v>
      </c>
      <c r="CI225" s="315">
        <f>CI223*Insert_Finance!$C$17</f>
        <v>0</v>
      </c>
      <c r="CJ225" s="315">
        <f>CJ223*Insert_Finance!$C$17</f>
        <v>0</v>
      </c>
      <c r="CK225" s="315">
        <f>CK223*Insert_Finance!$C$17</f>
        <v>0</v>
      </c>
      <c r="CL225" s="315">
        <f>CL223*Insert_Finance!$C$17</f>
        <v>0</v>
      </c>
      <c r="CM225" s="315">
        <f>CM223*Insert_Finance!$C$17</f>
        <v>0</v>
      </c>
      <c r="CN225" s="315">
        <f>CN223*Insert_Finance!$C$17</f>
        <v>0</v>
      </c>
      <c r="CO225" s="315">
        <f>CO223*Insert_Finance!$C$17</f>
        <v>0</v>
      </c>
      <c r="CP225" s="315">
        <f>CP223*Insert_Finance!$C$17</f>
        <v>0</v>
      </c>
      <c r="CQ225" s="315">
        <f>CQ223*Insert_Finance!$C$17</f>
        <v>0</v>
      </c>
      <c r="CR225" s="315">
        <f>CR223*Insert_Finance!$C$17</f>
        <v>0</v>
      </c>
      <c r="CS225" s="315">
        <f>CS223*Insert_Finance!$C$17</f>
        <v>0</v>
      </c>
      <c r="CT225" s="315">
        <f>CT223*Insert_Finance!$C$17</f>
        <v>0</v>
      </c>
      <c r="CU225" s="315">
        <f>CU223*Insert_Finance!$C$17</f>
        <v>0</v>
      </c>
      <c r="CV225" s="315">
        <f>CV223*Insert_Finance!$C$17</f>
        <v>0</v>
      </c>
      <c r="CW225" s="315">
        <f>CW223*Insert_Finance!$C$17</f>
        <v>0</v>
      </c>
      <c r="CX225" s="315">
        <f>CX223*Insert_Finance!$C$17</f>
        <v>0</v>
      </c>
      <c r="CY225" s="315">
        <f>CY223*Insert_Finance!$C$17</f>
        <v>0</v>
      </c>
      <c r="CZ225" s="315">
        <f>CZ223*Insert_Finance!$C$17</f>
        <v>0</v>
      </c>
    </row>
    <row r="226" spans="1:104" ht="15" hidden="1" customHeight="1" outlineLevel="1" x14ac:dyDescent="0.3">
      <c r="A226" s="304"/>
      <c r="B226" s="368"/>
      <c r="C226" s="352"/>
      <c r="D226" s="352"/>
      <c r="E226" s="369" t="str">
        <f>_xlfn.IFNA(INDEX(Table_Def[[Asset category]:[Unit]],MATCH(Insert_Assets!B226,Table_Def[Asset category],0),2),"")</f>
        <v/>
      </c>
      <c r="F226" s="370"/>
      <c r="G226" s="362" t="s">
        <v>211</v>
      </c>
      <c r="H226" s="371">
        <f t="shared" si="723"/>
        <v>0</v>
      </c>
      <c r="I226" s="352"/>
      <c r="J226" s="364"/>
      <c r="K226" s="313">
        <f>SUMIF($J$22:$J$384,J226,$H$22:$H$384)</f>
        <v>0</v>
      </c>
      <c r="L226" s="312">
        <f t="shared" si="675"/>
        <v>1</v>
      </c>
      <c r="M226" s="313">
        <f t="shared" si="718"/>
        <v>0</v>
      </c>
      <c r="N226" s="372">
        <f>_xlfn.IFNA(INDEX(Table_Def[],MATCH(B226,Table_Def[Asset category],0),3),0)</f>
        <v>0</v>
      </c>
      <c r="P226" s="178"/>
      <c r="Q226" s="178"/>
      <c r="R226" s="178"/>
      <c r="S226" s="178"/>
      <c r="T226" s="302"/>
      <c r="U226" s="302"/>
      <c r="V226" s="302"/>
      <c r="W226" s="302"/>
      <c r="X226" s="302"/>
      <c r="Y226" s="302"/>
      <c r="Z226" s="302"/>
      <c r="AA226" s="302"/>
      <c r="AB226" s="302"/>
      <c r="AC226" s="302"/>
      <c r="AD226" s="302"/>
      <c r="AE226" s="302"/>
      <c r="AF226" s="302"/>
      <c r="AG226" s="302"/>
      <c r="AH226" s="302"/>
      <c r="AI226" s="302"/>
      <c r="AJ226" s="302"/>
      <c r="AK226" s="302"/>
      <c r="AL226" s="302"/>
      <c r="AM226" s="302"/>
      <c r="AN226" s="302"/>
      <c r="AO226" s="302"/>
      <c r="AP226" s="302"/>
      <c r="AQ226" s="302"/>
      <c r="AR226" s="302"/>
      <c r="AS226" s="302"/>
      <c r="AT226" s="302"/>
      <c r="AU226" s="302"/>
      <c r="AV226" s="302"/>
      <c r="AW226" s="302"/>
      <c r="AX226" s="302"/>
      <c r="AY226" s="302"/>
      <c r="AZ226" s="302"/>
      <c r="BA226" s="302"/>
      <c r="BB226" s="302"/>
      <c r="BC226" s="302"/>
      <c r="BD226" s="302"/>
      <c r="BE226" s="302"/>
      <c r="BF226" s="302"/>
      <c r="BG226" s="302"/>
      <c r="BH226" s="302"/>
      <c r="BI226" s="302"/>
      <c r="BJ226" s="302"/>
      <c r="BK226" s="302"/>
      <c r="BL226" s="302"/>
      <c r="BM226" s="302"/>
      <c r="BN226" s="302"/>
      <c r="BO226" s="302"/>
      <c r="BP226" s="302"/>
      <c r="BQ226" s="302"/>
      <c r="BR226" s="302"/>
      <c r="BS226" s="302"/>
      <c r="BT226" s="302"/>
      <c r="BU226" s="302"/>
      <c r="BV226" s="302"/>
      <c r="BW226" s="302"/>
      <c r="BX226" s="302"/>
      <c r="BY226" s="302"/>
      <c r="BZ226" s="302"/>
      <c r="CA226" s="302"/>
      <c r="CB226" s="189"/>
      <c r="CC226" s="303"/>
      <c r="CD226" s="303"/>
      <c r="CE226" s="53" t="s">
        <v>48</v>
      </c>
      <c r="CF226" s="315"/>
      <c r="CG226" s="315">
        <f ca="1">IF(CG223=0,0,
IF(CG223&lt;1,0,
IF($N220-CG221&lt;&gt;$N220,-PMT(Insert_Finance!$C$17,$N220,OFFSET(CG223,,(CG221-$N220),1,1),0,0),
IF(CG221=0,0,CF226))))</f>
        <v>0</v>
      </c>
      <c r="CH226" s="315">
        <f ca="1">IF(CH223=0,0,
IF(CH223&lt;1,0,
IF($N220-CH221&lt;&gt;$N220,-PMT(Insert_Finance!$C$17,$N220,OFFSET(CH223,,(CH221-$N220),1,1),0,0),
IF(CH221=0,0,CG226))))</f>
        <v>0</v>
      </c>
      <c r="CI226" s="315">
        <f ca="1">IF(CI223=0,0,
IF(CI223&lt;1,0,
IF($N220-CI221&lt;&gt;$N220,-PMT(Insert_Finance!$C$17,$N220,OFFSET(CI223,,(CI221-$N220),1,1),0,0),
IF(CI221=0,0,CH226))))</f>
        <v>0</v>
      </c>
      <c r="CJ226" s="315">
        <f ca="1">IF(CJ223=0,0,
IF(CJ223&lt;1,0,
IF($N220-CJ221&lt;&gt;$N220,-PMT(Insert_Finance!$C$17,$N220,OFFSET(CJ223,,(CJ221-$N220),1,1),0,0),
IF(CJ221=0,0,CI226))))</f>
        <v>0</v>
      </c>
      <c r="CK226" s="315">
        <f ca="1">IF(CK223=0,0,
IF(CK223&lt;1,0,
IF($N220-CK221&lt;&gt;$N220,-PMT(Insert_Finance!$C$17,$N220,OFFSET(CK223,,(CK221-$N220),1,1),0,0),
IF(CK221=0,0,CJ226))))</f>
        <v>0</v>
      </c>
      <c r="CL226" s="315">
        <f ca="1">IF(CL223=0,0,
IF(CL223&lt;1,0,
IF($N220-CL221&lt;&gt;$N220,-PMT(Insert_Finance!$C$17,$N220,OFFSET(CL223,,(CL221-$N220),1,1),0,0),
IF(CL221=0,0,CK226))))</f>
        <v>0</v>
      </c>
      <c r="CM226" s="315">
        <f ca="1">IF(CM223=0,0,
IF(CM223&lt;1,0,
IF($N220-CM221&lt;&gt;$N220,-PMT(Insert_Finance!$C$17,$N220,OFFSET(CM223,,(CM221-$N220),1,1),0,0),
IF(CM221=0,0,CL226))))</f>
        <v>0</v>
      </c>
      <c r="CN226" s="315">
        <f ca="1">IF(CN223=0,0,
IF(CN223&lt;1,0,
IF($N220-CN221&lt;&gt;$N220,-PMT(Insert_Finance!$C$17,$N220,OFFSET(CN223,,(CN221-$N220),1,1),0,0),
IF(CN221=0,0,CM226))))</f>
        <v>0</v>
      </c>
      <c r="CO226" s="315">
        <f ca="1">IF(CO223=0,0,
IF(CO223&lt;1,0,
IF($N220-CO221&lt;&gt;$N220,-PMT(Insert_Finance!$C$17,$N220,OFFSET(CO223,,(CO221-$N220),1,1),0,0),
IF(CO221=0,0,CN226))))</f>
        <v>0</v>
      </c>
      <c r="CP226" s="315">
        <f ca="1">IF(CP223=0,0,
IF(CP223&lt;1,0,
IF($N220-CP221&lt;&gt;$N220,-PMT(Insert_Finance!$C$17,$N220,OFFSET(CP223,,(CP221-$N220),1,1),0,0),
IF(CP221=0,0,CO226))))</f>
        <v>0</v>
      </c>
      <c r="CQ226" s="315">
        <f ca="1">IF(CQ223=0,0,
IF(CQ223&lt;1,0,
IF($N220-CQ221&lt;&gt;$N220,-PMT(Insert_Finance!$C$17,$N220,OFFSET(CQ223,,(CQ221-$N220),1,1),0,0),
IF(CQ221=0,0,CP226))))</f>
        <v>0</v>
      </c>
      <c r="CR226" s="315">
        <f ca="1">IF(CR223=0,0,
IF(CR223&lt;1,0,
IF($N220-CR221&lt;&gt;$N220,-PMT(Insert_Finance!$C$17,$N220,OFFSET(CR223,,(CR221-$N220),1,1),0,0),
IF(CR221=0,0,CQ226))))</f>
        <v>0</v>
      </c>
      <c r="CS226" s="315">
        <f ca="1">IF(CS223=0,0,
IF(CS223&lt;1,0,
IF($N220-CS221&lt;&gt;$N220,-PMT(Insert_Finance!$C$17,$N220,OFFSET(CS223,,(CS221-$N220),1,1),0,0),
IF(CS221=0,0,CR226))))</f>
        <v>0</v>
      </c>
      <c r="CT226" s="315">
        <f ca="1">IF(CT223=0,0,
IF(CT223&lt;1,0,
IF($N220-CT221&lt;&gt;$N220,-PMT(Insert_Finance!$C$17,$N220,OFFSET(CT223,,(CT221-$N220),1,1),0,0),
IF(CT221=0,0,CS226))))</f>
        <v>0</v>
      </c>
      <c r="CU226" s="315">
        <f ca="1">IF(CU223=0,0,
IF(CU223&lt;1,0,
IF($N220-CU221&lt;&gt;$N220,-PMT(Insert_Finance!$C$17,$N220,OFFSET(CU223,,(CU221-$N220),1,1),0,0),
IF(CU221=0,0,CT226))))</f>
        <v>0</v>
      </c>
      <c r="CV226" s="315">
        <f ca="1">IF(CV223=0,0,
IF(CV223&lt;1,0,
IF($N220-CV221&lt;&gt;$N220,-PMT(Insert_Finance!$C$17,$N220,OFFSET(CV223,,(CV221-$N220),1,1),0,0),
IF(CV221=0,0,CU226))))</f>
        <v>0</v>
      </c>
      <c r="CW226" s="315">
        <f ca="1">IF(CW223=0,0,
IF(CW223&lt;1,0,
IF($N220-CW221&lt;&gt;$N220,-PMT(Insert_Finance!$C$17,$N220,OFFSET(CW223,,(CW221-$N220),1,1),0,0),
IF(CW221=0,0,CV226))))</f>
        <v>0</v>
      </c>
      <c r="CX226" s="315">
        <f ca="1">IF(CX223=0,0,
IF(CX223&lt;1,0,
IF($N220-CX221&lt;&gt;$N220,-PMT(Insert_Finance!$C$17,$N220,OFFSET(CX223,,(CX221-$N220),1,1),0,0),
IF(CX221=0,0,CW226))))</f>
        <v>0</v>
      </c>
      <c r="CY226" s="315">
        <f ca="1">IF(CY223=0,0,
IF(CY223&lt;1,0,
IF($N220-CY221&lt;&gt;$N220,-PMT(Insert_Finance!$C$17,$N220,OFFSET(CY223,,(CY221-$N220),1,1),0,0),
IF(CY221=0,0,CX226))))</f>
        <v>0</v>
      </c>
      <c r="CZ226" s="315">
        <f ca="1">IF(CZ223=0,0,
IF(CZ223&lt;1,0,
IF($N220-CZ221&lt;&gt;$N220,-PMT(Insert_Finance!$C$17,$N220,OFFSET(CZ223,,(CZ221-$N220),1,1),0,0),
IF(CZ221=0,0,CY226))))</f>
        <v>0</v>
      </c>
    </row>
    <row r="227" spans="1:104" s="121" customFormat="1" ht="15" customHeight="1" collapsed="1" x14ac:dyDescent="0.3">
      <c r="A227" s="324"/>
      <c r="B227" s="785" t="s">
        <v>216</v>
      </c>
      <c r="C227" s="786"/>
      <c r="D227" s="786"/>
      <c r="E227" s="786"/>
      <c r="F227" s="786"/>
      <c r="G227" s="786"/>
      <c r="H227" s="786"/>
      <c r="I227" s="786"/>
      <c r="J227" s="786"/>
      <c r="K227" s="786"/>
      <c r="L227" s="786"/>
      <c r="M227" s="786"/>
      <c r="N227" s="787"/>
      <c r="P227" s="207"/>
      <c r="Q227" s="207"/>
      <c r="R227" s="207"/>
      <c r="S227" s="207"/>
      <c r="T227" s="302"/>
      <c r="U227" s="302"/>
      <c r="V227" s="302"/>
      <c r="W227" s="302"/>
      <c r="X227" s="302"/>
      <c r="Y227" s="302"/>
      <c r="Z227" s="302"/>
      <c r="AA227" s="302"/>
      <c r="AB227" s="302"/>
      <c r="AC227" s="302"/>
      <c r="AD227" s="302"/>
      <c r="AE227" s="302"/>
      <c r="AF227" s="302"/>
      <c r="AG227" s="302"/>
      <c r="AH227" s="302"/>
      <c r="AI227" s="302"/>
      <c r="AJ227" s="302"/>
      <c r="AK227" s="302"/>
      <c r="AL227" s="302"/>
      <c r="AM227" s="302"/>
      <c r="AN227" s="302"/>
      <c r="AO227" s="302"/>
      <c r="AP227" s="302"/>
      <c r="AQ227" s="302"/>
      <c r="AR227" s="302"/>
      <c r="AS227" s="302"/>
      <c r="AT227" s="302"/>
      <c r="AU227" s="302"/>
      <c r="AV227" s="302"/>
      <c r="AW227" s="302"/>
      <c r="AX227" s="302"/>
      <c r="AY227" s="302"/>
      <c r="AZ227" s="302"/>
      <c r="BA227" s="302"/>
      <c r="BB227" s="302"/>
      <c r="BC227" s="302"/>
      <c r="BD227" s="302"/>
      <c r="BE227" s="302"/>
      <c r="BF227" s="302"/>
      <c r="BG227" s="302"/>
      <c r="BH227" s="302"/>
      <c r="BI227" s="302"/>
      <c r="BJ227" s="302"/>
      <c r="BK227" s="302"/>
      <c r="BL227" s="302"/>
      <c r="BM227" s="302"/>
      <c r="BN227" s="302"/>
      <c r="BO227" s="302"/>
      <c r="BP227" s="302"/>
      <c r="BQ227" s="302"/>
      <c r="BR227" s="302"/>
      <c r="BS227" s="302"/>
      <c r="BT227" s="302"/>
      <c r="BU227" s="302"/>
      <c r="BV227" s="302"/>
      <c r="BW227" s="302"/>
      <c r="BX227" s="302"/>
      <c r="BY227" s="302"/>
      <c r="BZ227" s="302"/>
      <c r="CA227" s="302"/>
      <c r="CB227" s="190"/>
      <c r="CC227" s="373"/>
      <c r="CD227" s="373"/>
      <c r="CF227" s="374"/>
      <c r="CG227" s="374"/>
      <c r="CH227" s="374"/>
      <c r="CI227" s="374"/>
      <c r="CJ227" s="374"/>
      <c r="CK227" s="374"/>
      <c r="CL227" s="374"/>
      <c r="CM227" s="374"/>
      <c r="CN227" s="374"/>
      <c r="CO227" s="374"/>
      <c r="CP227" s="374"/>
      <c r="CQ227" s="374"/>
      <c r="CR227" s="374"/>
      <c r="CS227" s="374"/>
      <c r="CT227" s="374"/>
      <c r="CU227" s="374"/>
      <c r="CV227" s="374"/>
      <c r="CW227" s="374"/>
      <c r="CX227" s="374"/>
      <c r="CY227" s="374"/>
      <c r="CZ227" s="374"/>
    </row>
    <row r="228" spans="1:104" ht="30" customHeight="1" x14ac:dyDescent="0.3">
      <c r="A228" s="304"/>
      <c r="B228" s="673"/>
      <c r="C228" s="655"/>
      <c r="D228" s="656"/>
      <c r="E228" s="296" t="str">
        <f>_xlfn.IFNA(INDEX(Table_Def[[Asset category]:[Unit]],MATCH(Insert_Assets!B228,Table_Def[Asset category],0),2),"")</f>
        <v/>
      </c>
      <c r="F228" s="699"/>
      <c r="G228" s="396" t="s">
        <v>211</v>
      </c>
      <c r="H228" s="377">
        <f t="shared" si="723"/>
        <v>0</v>
      </c>
      <c r="I228" s="667"/>
      <c r="J228" s="668"/>
      <c r="K228" s="298">
        <f>SUMIF($J$22:$J$384,J228,$H$22:$H$384)</f>
        <v>0</v>
      </c>
      <c r="L228" s="299">
        <f t="shared" ref="L228:L241" si="767">_xlfn.IFNA(IF(J228=0,1,IF(1-(INDEX($B$10:$C$12,MATCH(J228,$B$10:$B$12,0),2)/K228)&lt;0,0,1-(INDEX($B$10:$C$12,MATCH(J228,$B$10:$B$12,0),2)/K228))),1)</f>
        <v>1</v>
      </c>
      <c r="M228" s="300">
        <f t="shared" si="718"/>
        <v>0</v>
      </c>
      <c r="N228" s="301">
        <f>_xlfn.IFNA(IF(INDEX(Table_Def[],MATCH(B228,Table_Def[Asset category],0),3)=0,20,INDEX(Table_Def[],MATCH(B228,Table_Def[Asset category],0),3)),0)</f>
        <v>0</v>
      </c>
      <c r="P228" s="178"/>
      <c r="Q228" s="178"/>
      <c r="R228" s="178"/>
      <c r="S228" s="178"/>
      <c r="T228" s="302">
        <f t="shared" si="725"/>
        <v>0</v>
      </c>
      <c r="U228" s="302">
        <f>SUMIF($CG$6:$CZ$6,T$17,$CG231:$CZ231)</f>
        <v>0</v>
      </c>
      <c r="V228" s="302">
        <f>SUMIF($CG$6:$CZ$6,T$17,$CG233:$CZ233)</f>
        <v>0</v>
      </c>
      <c r="W228" s="302">
        <f t="shared" si="726"/>
        <v>0</v>
      </c>
      <c r="X228" s="302">
        <f>SUMIF($CG$6:$CZ$6,W$17,$CG231:$CZ231)</f>
        <v>0</v>
      </c>
      <c r="Y228" s="302">
        <f>SUMIF($CG$6:$CZ$6,W$17,$CG233:$CZ233)</f>
        <v>0</v>
      </c>
      <c r="Z228" s="302">
        <f t="shared" si="727"/>
        <v>0</v>
      </c>
      <c r="AA228" s="302">
        <f>SUMIF($CG$6:$CZ$6,Z$17,$CG231:$CZ231)</f>
        <v>0</v>
      </c>
      <c r="AB228" s="302">
        <f>SUMIF($CG$6:$CZ$6,Z$17,$CG233:$CZ233)</f>
        <v>0</v>
      </c>
      <c r="AC228" s="302">
        <f t="shared" si="728"/>
        <v>0</v>
      </c>
      <c r="AD228" s="302">
        <f>SUMIF($CG$6:$CZ$6,AC$17,$CG231:$CZ231)</f>
        <v>0</v>
      </c>
      <c r="AE228" s="302">
        <f>SUMIF($CG$6:$CZ$6,AC$17,$CG233:$CZ233)</f>
        <v>0</v>
      </c>
      <c r="AF228" s="302">
        <f t="shared" si="729"/>
        <v>0</v>
      </c>
      <c r="AG228" s="302">
        <f>SUMIF($CG$6:$CZ$6,AF$17,$CG231:$CZ231)</f>
        <v>0</v>
      </c>
      <c r="AH228" s="302">
        <f>SUMIF($CG$6:$CZ$6,AF$17,$CG233:$CZ233)</f>
        <v>0</v>
      </c>
      <c r="AI228" s="302">
        <f t="shared" si="730"/>
        <v>0</v>
      </c>
      <c r="AJ228" s="302">
        <f>SUMIF($CG$6:$CZ$6,AI$17,$CG231:$CZ231)</f>
        <v>0</v>
      </c>
      <c r="AK228" s="302">
        <f>SUMIF($CG$6:$CZ$6,AI$17,$CG233:$CZ233)</f>
        <v>0</v>
      </c>
      <c r="AL228" s="302">
        <f t="shared" si="731"/>
        <v>0</v>
      </c>
      <c r="AM228" s="302">
        <f>SUMIF($CG$6:$CZ$6,AL$17,$CG231:$CZ231)</f>
        <v>0</v>
      </c>
      <c r="AN228" s="302">
        <f>SUMIF($CG$6:$CZ$6,AL$17,$CG233:$CZ233)</f>
        <v>0</v>
      </c>
      <c r="AO228" s="302">
        <f t="shared" si="732"/>
        <v>0</v>
      </c>
      <c r="AP228" s="302">
        <f>SUMIF($CG$6:$CZ$6,AO$17,$CG231:$CZ231)</f>
        <v>0</v>
      </c>
      <c r="AQ228" s="302">
        <f>SUMIF($CG$6:$CZ$6,AO$17,$CG233:$CZ233)</f>
        <v>0</v>
      </c>
      <c r="AR228" s="302">
        <f t="shared" si="733"/>
        <v>0</v>
      </c>
      <c r="AS228" s="302">
        <f>SUMIF($CG$6:$CZ$6,AR$17,$CG231:$CZ231)</f>
        <v>0</v>
      </c>
      <c r="AT228" s="302">
        <f>SUMIF($CG$6:$CZ$6,AR$17,$CG233:$CZ233)</f>
        <v>0</v>
      </c>
      <c r="AU228" s="302">
        <f t="shared" si="734"/>
        <v>0</v>
      </c>
      <c r="AV228" s="302">
        <f>SUMIF($CG$6:$CZ$6,AU$17,$CG231:$CZ231)</f>
        <v>0</v>
      </c>
      <c r="AW228" s="302">
        <f>SUMIF($CG$6:$CZ$6,AU$17,$CG233:$CZ233)</f>
        <v>0</v>
      </c>
      <c r="AX228" s="302">
        <f t="shared" si="735"/>
        <v>0</v>
      </c>
      <c r="AY228" s="302">
        <f>SUMIF($CG$6:$CZ$6,AX$17,$CG231:$CZ231)</f>
        <v>0</v>
      </c>
      <c r="AZ228" s="302">
        <f>SUMIF($CG$6:$CZ$6,AX$17,$CG233:$CZ233)</f>
        <v>0</v>
      </c>
      <c r="BA228" s="302">
        <f t="shared" si="736"/>
        <v>0</v>
      </c>
      <c r="BB228" s="302">
        <f>SUMIF($CG$6:$CZ$6,BA$17,$CG231:$CZ231)</f>
        <v>0</v>
      </c>
      <c r="BC228" s="302">
        <f>SUMIF($CG$6:$CZ$6,BA$17,$CG233:$CZ233)</f>
        <v>0</v>
      </c>
      <c r="BD228" s="302">
        <f t="shared" si="737"/>
        <v>0</v>
      </c>
      <c r="BE228" s="302">
        <f>SUMIF($CG$6:$CZ$6,BD$17,$CG231:$CZ231)</f>
        <v>0</v>
      </c>
      <c r="BF228" s="302">
        <f>SUMIF($CG$6:$CZ$6,BD$17,$CG233:$CZ233)</f>
        <v>0</v>
      </c>
      <c r="BG228" s="302">
        <f t="shared" si="738"/>
        <v>0</v>
      </c>
      <c r="BH228" s="302">
        <f>SUMIF($CG$6:$CZ$6,BG$17,$CG231:$CZ231)</f>
        <v>0</v>
      </c>
      <c r="BI228" s="302">
        <f>SUMIF($CG$6:$CZ$6,BG$17,$CG233:$CZ233)</f>
        <v>0</v>
      </c>
      <c r="BJ228" s="302">
        <f t="shared" si="739"/>
        <v>0</v>
      </c>
      <c r="BK228" s="302">
        <f>SUMIF($CG$6:$CZ$6,BJ$17,$CG231:$CZ231)</f>
        <v>0</v>
      </c>
      <c r="BL228" s="302">
        <f>SUMIF($CG$6:$CZ$6,BJ$17,$CG233:$CZ233)</f>
        <v>0</v>
      </c>
      <c r="BM228" s="302">
        <f t="shared" si="740"/>
        <v>0</v>
      </c>
      <c r="BN228" s="302">
        <f>SUMIF($CG$6:$CZ$6,BM$17,$CG231:$CZ231)</f>
        <v>0</v>
      </c>
      <c r="BO228" s="302">
        <f>SUMIF($CG$6:$CZ$6,BM$17,$CG233:$CZ233)</f>
        <v>0</v>
      </c>
      <c r="BP228" s="302">
        <f t="shared" si="741"/>
        <v>0</v>
      </c>
      <c r="BQ228" s="302">
        <f>SUMIF($CG$6:$CZ$6,BP$17,$CG231:$CZ231)</f>
        <v>0</v>
      </c>
      <c r="BR228" s="302">
        <f>SUMIF($CG$6:$CZ$6,BP$17,$CG233:$CZ233)</f>
        <v>0</v>
      </c>
      <c r="BS228" s="302">
        <f t="shared" si="742"/>
        <v>0</v>
      </c>
      <c r="BT228" s="302">
        <f>SUMIF($CG$6:$CZ$6,BS$17,$CG231:$CZ231)</f>
        <v>0</v>
      </c>
      <c r="BU228" s="302">
        <f>SUMIF($CG$6:$CZ$6,BS$17,$CG233:$CZ233)</f>
        <v>0</v>
      </c>
      <c r="BV228" s="302">
        <f t="shared" si="743"/>
        <v>0</v>
      </c>
      <c r="BW228" s="302">
        <f>SUMIF($CG$6:$CZ$6,BV$17,$CG231:$CZ231)</f>
        <v>0</v>
      </c>
      <c r="BX228" s="302">
        <f>SUMIF($CG$6:$CZ$6,BV$17,$CG233:$CZ233)</f>
        <v>0</v>
      </c>
      <c r="BY228" s="302">
        <f t="shared" si="744"/>
        <v>0</v>
      </c>
      <c r="BZ228" s="302">
        <f>SUMIF($CG$6:$CZ$6,BY$17,$CG231:$CZ231)</f>
        <v>0</v>
      </c>
      <c r="CA228" s="302">
        <f>SUMIF($CG$6:$CZ$6,BY$17,$CG233:$CZ233)</f>
        <v>0</v>
      </c>
      <c r="CB228" s="189"/>
      <c r="CC228" s="303"/>
      <c r="CD228" s="303"/>
      <c r="CF228" s="293"/>
      <c r="CG228" s="315"/>
    </row>
    <row r="229" spans="1:104" ht="15" hidden="1" customHeight="1" outlineLevel="1" x14ac:dyDescent="0.3">
      <c r="A229" s="304"/>
      <c r="B229" s="338"/>
      <c r="C229" s="305"/>
      <c r="D229" s="306"/>
      <c r="E229" s="307" t="str">
        <f>_xlfn.IFNA(INDEX(Table_Def[[Asset category]:[Unit]],MATCH(Insert_Assets!B229,Table_Def[Asset category],0),2),"")</f>
        <v/>
      </c>
      <c r="F229" s="397"/>
      <c r="G229" s="379" t="s">
        <v>211</v>
      </c>
      <c r="H229" s="380">
        <f t="shared" si="723"/>
        <v>0</v>
      </c>
      <c r="I229" s="243"/>
      <c r="J229" s="310"/>
      <c r="K229" s="311">
        <f>SUMIF($J$22:$J$384,J229,$H$22:$H$384)</f>
        <v>0</v>
      </c>
      <c r="L229" s="312">
        <f t="shared" si="767"/>
        <v>1</v>
      </c>
      <c r="M229" s="313">
        <f t="shared" si="718"/>
        <v>0</v>
      </c>
      <c r="N229" s="323">
        <f>_xlfn.IFNA(IF(INDEX(Table_Def[],MATCH(B229,Table_Def[Asset category],0),3)=0,1,INDEX(Table_Def[],MATCH(B229,Table_Def[Asset category],0),3)),0)</f>
        <v>0</v>
      </c>
      <c r="P229" s="178"/>
      <c r="Q229" s="178"/>
      <c r="R229" s="178"/>
      <c r="S229" s="178"/>
      <c r="T229" s="302"/>
      <c r="U229" s="302"/>
      <c r="V229" s="302"/>
      <c r="W229" s="302"/>
      <c r="X229" s="302"/>
      <c r="Y229" s="302"/>
      <c r="Z229" s="302"/>
      <c r="AA229" s="302"/>
      <c r="AB229" s="302"/>
      <c r="AC229" s="302"/>
      <c r="AD229" s="302"/>
      <c r="AE229" s="302"/>
      <c r="AF229" s="302"/>
      <c r="AG229" s="302"/>
      <c r="AH229" s="302"/>
      <c r="AI229" s="302"/>
      <c r="AJ229" s="302"/>
      <c r="AK229" s="302"/>
      <c r="AL229" s="302"/>
      <c r="AM229" s="302"/>
      <c r="AN229" s="302"/>
      <c r="AO229" s="302"/>
      <c r="AP229" s="302"/>
      <c r="AQ229" s="302"/>
      <c r="AR229" s="302"/>
      <c r="AS229" s="302"/>
      <c r="AT229" s="302"/>
      <c r="AU229" s="302"/>
      <c r="AV229" s="302"/>
      <c r="AW229" s="302"/>
      <c r="AX229" s="302"/>
      <c r="AY229" s="302"/>
      <c r="AZ229" s="302"/>
      <c r="BA229" s="302"/>
      <c r="BB229" s="302"/>
      <c r="BC229" s="302"/>
      <c r="BD229" s="302"/>
      <c r="BE229" s="302"/>
      <c r="BF229" s="302"/>
      <c r="BG229" s="302"/>
      <c r="BH229" s="302"/>
      <c r="BI229" s="302"/>
      <c r="BJ229" s="302"/>
      <c r="BK229" s="302"/>
      <c r="BL229" s="302"/>
      <c r="BM229" s="302"/>
      <c r="BN229" s="302"/>
      <c r="BO229" s="302"/>
      <c r="BP229" s="302"/>
      <c r="BQ229" s="302"/>
      <c r="BR229" s="302"/>
      <c r="BS229" s="302"/>
      <c r="BT229" s="302"/>
      <c r="BU229" s="302"/>
      <c r="BV229" s="302"/>
      <c r="BW229" s="302"/>
      <c r="BX229" s="302"/>
      <c r="BY229" s="302"/>
      <c r="BZ229" s="302"/>
      <c r="CA229" s="302"/>
      <c r="CB229" s="189"/>
      <c r="CC229" s="303"/>
      <c r="CD229" s="303"/>
      <c r="CE229" s="53" t="s">
        <v>49</v>
      </c>
      <c r="CF229" s="293"/>
      <c r="CG229" s="314">
        <f>IF($I228=CG$6,$N228,
IF(CF228&gt;0,CF228-1,0))</f>
        <v>0</v>
      </c>
      <c r="CH229" s="314">
        <f>IF($I228=CH$6,$N228,
IF(CG229&gt;0,CG229-1,0))</f>
        <v>0</v>
      </c>
      <c r="CI229" s="314">
        <f t="shared" ref="CI229:CZ229" si="768">IF($I228=CI$6,$N228,
IF(CH229&gt;0,CH229-1,0))</f>
        <v>0</v>
      </c>
      <c r="CJ229" s="314">
        <f t="shared" si="768"/>
        <v>0</v>
      </c>
      <c r="CK229" s="314">
        <f t="shared" si="768"/>
        <v>0</v>
      </c>
      <c r="CL229" s="314">
        <f t="shared" si="768"/>
        <v>0</v>
      </c>
      <c r="CM229" s="314">
        <f t="shared" si="768"/>
        <v>0</v>
      </c>
      <c r="CN229" s="314">
        <f t="shared" si="768"/>
        <v>0</v>
      </c>
      <c r="CO229" s="314">
        <f t="shared" si="768"/>
        <v>0</v>
      </c>
      <c r="CP229" s="314">
        <f t="shared" si="768"/>
        <v>0</v>
      </c>
      <c r="CQ229" s="314">
        <f t="shared" si="768"/>
        <v>0</v>
      </c>
      <c r="CR229" s="314">
        <f t="shared" si="768"/>
        <v>0</v>
      </c>
      <c r="CS229" s="314">
        <f t="shared" si="768"/>
        <v>0</v>
      </c>
      <c r="CT229" s="314">
        <f t="shared" si="768"/>
        <v>0</v>
      </c>
      <c r="CU229" s="314">
        <f t="shared" si="768"/>
        <v>0</v>
      </c>
      <c r="CV229" s="314">
        <f t="shared" si="768"/>
        <v>0</v>
      </c>
      <c r="CW229" s="314">
        <f t="shared" si="768"/>
        <v>0</v>
      </c>
      <c r="CX229" s="314">
        <f t="shared" si="768"/>
        <v>0</v>
      </c>
      <c r="CY229" s="314">
        <f t="shared" si="768"/>
        <v>0</v>
      </c>
      <c r="CZ229" s="314">
        <f t="shared" si="768"/>
        <v>0</v>
      </c>
    </row>
    <row r="230" spans="1:104" ht="15" hidden="1" customHeight="1" outlineLevel="1" x14ac:dyDescent="0.3">
      <c r="A230" s="304"/>
      <c r="B230" s="338"/>
      <c r="C230" s="305"/>
      <c r="D230" s="306"/>
      <c r="E230" s="307" t="str">
        <f>_xlfn.IFNA(INDEX(Table_Def[[Asset category]:[Unit]],MATCH(Insert_Assets!B230,Table_Def[Asset category],0),2),"")</f>
        <v/>
      </c>
      <c r="F230" s="397"/>
      <c r="G230" s="379" t="s">
        <v>211</v>
      </c>
      <c r="H230" s="380">
        <f t="shared" si="723"/>
        <v>0</v>
      </c>
      <c r="I230" s="243"/>
      <c r="J230" s="310"/>
      <c r="K230" s="311"/>
      <c r="L230" s="312">
        <f t="shared" si="767"/>
        <v>1</v>
      </c>
      <c r="M230" s="313">
        <f t="shared" si="718"/>
        <v>0</v>
      </c>
      <c r="N230" s="323">
        <f>_xlfn.IFNA(IF(INDEX(Table_Def[],MATCH(B230,Table_Def[Asset category],0),3)=0,1,INDEX(Table_Def[],MATCH(B230,Table_Def[Asset category],0),3)),0)</f>
        <v>0</v>
      </c>
      <c r="P230" s="178"/>
      <c r="Q230" s="178"/>
      <c r="R230" s="178"/>
      <c r="S230" s="178"/>
      <c r="T230" s="302"/>
      <c r="U230" s="302"/>
      <c r="V230" s="302"/>
      <c r="W230" s="302"/>
      <c r="X230" s="302"/>
      <c r="Y230" s="302"/>
      <c r="Z230" s="302"/>
      <c r="AA230" s="302"/>
      <c r="AB230" s="302"/>
      <c r="AC230" s="302"/>
      <c r="AD230" s="302"/>
      <c r="AE230" s="302"/>
      <c r="AF230" s="302"/>
      <c r="AG230" s="302"/>
      <c r="AH230" s="302"/>
      <c r="AI230" s="302"/>
      <c r="AJ230" s="302"/>
      <c r="AK230" s="302"/>
      <c r="AL230" s="302"/>
      <c r="AM230" s="302"/>
      <c r="AN230" s="302"/>
      <c r="AO230" s="302"/>
      <c r="AP230" s="302"/>
      <c r="AQ230" s="302"/>
      <c r="AR230" s="302"/>
      <c r="AS230" s="302"/>
      <c r="AT230" s="302"/>
      <c r="AU230" s="302"/>
      <c r="AV230" s="302"/>
      <c r="AW230" s="302"/>
      <c r="AX230" s="302"/>
      <c r="AY230" s="302"/>
      <c r="AZ230" s="302"/>
      <c r="BA230" s="302"/>
      <c r="BB230" s="302"/>
      <c r="BC230" s="302"/>
      <c r="BD230" s="302"/>
      <c r="BE230" s="302"/>
      <c r="BF230" s="302"/>
      <c r="BG230" s="302"/>
      <c r="BH230" s="302"/>
      <c r="BI230" s="302"/>
      <c r="BJ230" s="302"/>
      <c r="BK230" s="302"/>
      <c r="BL230" s="302"/>
      <c r="BM230" s="302"/>
      <c r="BN230" s="302"/>
      <c r="BO230" s="302"/>
      <c r="BP230" s="302"/>
      <c r="BQ230" s="302"/>
      <c r="BR230" s="302"/>
      <c r="BS230" s="302"/>
      <c r="BT230" s="302"/>
      <c r="BU230" s="302"/>
      <c r="BV230" s="302"/>
      <c r="BW230" s="302"/>
      <c r="BX230" s="302"/>
      <c r="BY230" s="302"/>
      <c r="BZ230" s="302"/>
      <c r="CA230" s="302"/>
      <c r="CB230" s="189"/>
      <c r="CC230" s="303"/>
      <c r="CD230" s="303"/>
      <c r="CE230" s="53" t="s">
        <v>116</v>
      </c>
      <c r="CF230" s="293"/>
      <c r="CG230" s="314">
        <f t="shared" ref="CG230" ca="1" si="769">IF(AND(CG229=$N228,CG229&gt;0),1,IF(CG229=0,0,OFFSET(CG229,,(CG229-$N228),1,1)-CG229+1))</f>
        <v>0</v>
      </c>
      <c r="CH230" s="314">
        <f ca="1">IF(AND(CH229=$N228,CH229&gt;0),1,IF(CH229=0,0,OFFSET(CH229,,(CH229-$N228),1,1)-CH229+1))</f>
        <v>0</v>
      </c>
      <c r="CI230" s="314">
        <f t="shared" ref="CI230:CZ230" ca="1" si="770">IF(AND(CI229=$N228,CI229&gt;0),1,IF(CI229=0,0,OFFSET(CI229,,(CI229-$N228),1,1)-CI229+1))</f>
        <v>0</v>
      </c>
      <c r="CJ230" s="314">
        <f t="shared" ca="1" si="770"/>
        <v>0</v>
      </c>
      <c r="CK230" s="314">
        <f t="shared" ca="1" si="770"/>
        <v>0</v>
      </c>
      <c r="CL230" s="314">
        <f t="shared" ca="1" si="770"/>
        <v>0</v>
      </c>
      <c r="CM230" s="314">
        <f t="shared" ca="1" si="770"/>
        <v>0</v>
      </c>
      <c r="CN230" s="314">
        <f t="shared" ca="1" si="770"/>
        <v>0</v>
      </c>
      <c r="CO230" s="314">
        <f t="shared" ca="1" si="770"/>
        <v>0</v>
      </c>
      <c r="CP230" s="314">
        <f t="shared" ca="1" si="770"/>
        <v>0</v>
      </c>
      <c r="CQ230" s="314">
        <f t="shared" ca="1" si="770"/>
        <v>0</v>
      </c>
      <c r="CR230" s="314">
        <f t="shared" ca="1" si="770"/>
        <v>0</v>
      </c>
      <c r="CS230" s="314">
        <f t="shared" ca="1" si="770"/>
        <v>0</v>
      </c>
      <c r="CT230" s="314">
        <f t="shared" ca="1" si="770"/>
        <v>0</v>
      </c>
      <c r="CU230" s="314">
        <f t="shared" ca="1" si="770"/>
        <v>0</v>
      </c>
      <c r="CV230" s="314">
        <f t="shared" ca="1" si="770"/>
        <v>0</v>
      </c>
      <c r="CW230" s="314">
        <f t="shared" ca="1" si="770"/>
        <v>0</v>
      </c>
      <c r="CX230" s="314">
        <f t="shared" ca="1" si="770"/>
        <v>0</v>
      </c>
      <c r="CY230" s="314">
        <f t="shared" ca="1" si="770"/>
        <v>0</v>
      </c>
      <c r="CZ230" s="314">
        <f t="shared" ca="1" si="770"/>
        <v>0</v>
      </c>
    </row>
    <row r="231" spans="1:104" ht="15" hidden="1" customHeight="1" outlineLevel="1" x14ac:dyDescent="0.3">
      <c r="A231" s="304"/>
      <c r="B231" s="338"/>
      <c r="C231" s="305"/>
      <c r="D231" s="306"/>
      <c r="E231" s="307" t="str">
        <f>_xlfn.IFNA(INDEX(Table_Def[[Asset category]:[Unit]],MATCH(Insert_Assets!B231,Table_Def[Asset category],0),2),"")</f>
        <v/>
      </c>
      <c r="F231" s="397"/>
      <c r="G231" s="379" t="s">
        <v>211</v>
      </c>
      <c r="H231" s="380">
        <f t="shared" si="723"/>
        <v>0</v>
      </c>
      <c r="I231" s="243"/>
      <c r="J231" s="310"/>
      <c r="K231" s="311">
        <f t="shared" ref="K231:K236" si="771">SUMIF($J$22:$J$384,J231,$H$22:$H$384)</f>
        <v>0</v>
      </c>
      <c r="L231" s="312">
        <f t="shared" si="767"/>
        <v>1</v>
      </c>
      <c r="M231" s="313">
        <f t="shared" si="718"/>
        <v>0</v>
      </c>
      <c r="N231" s="323">
        <f>_xlfn.IFNA(IF(INDEX(Table_Def[],MATCH(B231,Table_Def[Asset category],0),3)=0,1,INDEX(Table_Def[],MATCH(B231,Table_Def[Asset category],0),3)),0)</f>
        <v>0</v>
      </c>
      <c r="P231" s="178"/>
      <c r="Q231" s="178"/>
      <c r="R231" s="178"/>
      <c r="S231" s="178"/>
      <c r="T231" s="302"/>
      <c r="U231" s="302"/>
      <c r="V231" s="302"/>
      <c r="W231" s="302"/>
      <c r="X231" s="302"/>
      <c r="Y231" s="302"/>
      <c r="Z231" s="302"/>
      <c r="AA231" s="302"/>
      <c r="AB231" s="302"/>
      <c r="AC231" s="302"/>
      <c r="AD231" s="302"/>
      <c r="AE231" s="302"/>
      <c r="AF231" s="302"/>
      <c r="AG231" s="302"/>
      <c r="AH231" s="302"/>
      <c r="AI231" s="302"/>
      <c r="AJ231" s="302"/>
      <c r="AK231" s="302"/>
      <c r="AL231" s="302"/>
      <c r="AM231" s="302"/>
      <c r="AN231" s="302"/>
      <c r="AO231" s="302"/>
      <c r="AP231" s="302"/>
      <c r="AQ231" s="302"/>
      <c r="AR231" s="302"/>
      <c r="AS231" s="302"/>
      <c r="AT231" s="302"/>
      <c r="AU231" s="302"/>
      <c r="AV231" s="302"/>
      <c r="AW231" s="302"/>
      <c r="AX231" s="302"/>
      <c r="AY231" s="302"/>
      <c r="AZ231" s="302"/>
      <c r="BA231" s="302"/>
      <c r="BB231" s="302"/>
      <c r="BC231" s="302"/>
      <c r="BD231" s="302"/>
      <c r="BE231" s="302"/>
      <c r="BF231" s="302"/>
      <c r="BG231" s="302"/>
      <c r="BH231" s="302"/>
      <c r="BI231" s="302"/>
      <c r="BJ231" s="302"/>
      <c r="BK231" s="302"/>
      <c r="BL231" s="302"/>
      <c r="BM231" s="302"/>
      <c r="BN231" s="302"/>
      <c r="BO231" s="302"/>
      <c r="BP231" s="302"/>
      <c r="BQ231" s="302"/>
      <c r="BR231" s="302"/>
      <c r="BS231" s="302"/>
      <c r="BT231" s="302"/>
      <c r="BU231" s="302"/>
      <c r="BV231" s="302"/>
      <c r="BW231" s="302"/>
      <c r="BX231" s="302"/>
      <c r="BY231" s="302"/>
      <c r="BZ231" s="302"/>
      <c r="CA231" s="302"/>
      <c r="CB231" s="189"/>
      <c r="CC231" s="303"/>
      <c r="CD231" s="303"/>
      <c r="CE231" s="53" t="s">
        <v>3</v>
      </c>
      <c r="CG231" s="315">
        <f>IF($I228=CG$6,$H228*$L228,
IF(CF231&gt;0,+CF231-CF232,0))</f>
        <v>0</v>
      </c>
      <c r="CH231" s="315">
        <f t="shared" ref="CH231:CZ231" si="772">IF($I228=CH$6,$H228*$L228,
IF(CG231&gt;0,+CG231-CG232,0))</f>
        <v>0</v>
      </c>
      <c r="CI231" s="315">
        <f t="shared" si="772"/>
        <v>0</v>
      </c>
      <c r="CJ231" s="315">
        <f t="shared" si="772"/>
        <v>0</v>
      </c>
      <c r="CK231" s="315">
        <f t="shared" si="772"/>
        <v>0</v>
      </c>
      <c r="CL231" s="315">
        <f t="shared" si="772"/>
        <v>0</v>
      </c>
      <c r="CM231" s="315">
        <f t="shared" si="772"/>
        <v>0</v>
      </c>
      <c r="CN231" s="315">
        <f t="shared" si="772"/>
        <v>0</v>
      </c>
      <c r="CO231" s="315">
        <f t="shared" si="772"/>
        <v>0</v>
      </c>
      <c r="CP231" s="315">
        <f t="shared" si="772"/>
        <v>0</v>
      </c>
      <c r="CQ231" s="315">
        <f t="shared" si="772"/>
        <v>0</v>
      </c>
      <c r="CR231" s="315">
        <f t="shared" si="772"/>
        <v>0</v>
      </c>
      <c r="CS231" s="315">
        <f t="shared" si="772"/>
        <v>0</v>
      </c>
      <c r="CT231" s="315">
        <f t="shared" si="772"/>
        <v>0</v>
      </c>
      <c r="CU231" s="315">
        <f t="shared" si="772"/>
        <v>0</v>
      </c>
      <c r="CV231" s="315">
        <f t="shared" si="772"/>
        <v>0</v>
      </c>
      <c r="CW231" s="315">
        <f t="shared" si="772"/>
        <v>0</v>
      </c>
      <c r="CX231" s="315">
        <f t="shared" si="772"/>
        <v>0</v>
      </c>
      <c r="CY231" s="315">
        <f t="shared" si="772"/>
        <v>0</v>
      </c>
      <c r="CZ231" s="315">
        <f t="shared" si="772"/>
        <v>0</v>
      </c>
    </row>
    <row r="232" spans="1:104" ht="15" hidden="1" customHeight="1" outlineLevel="1" x14ac:dyDescent="0.3">
      <c r="A232" s="304"/>
      <c r="B232" s="338"/>
      <c r="C232" s="305"/>
      <c r="D232" s="306"/>
      <c r="E232" s="307" t="str">
        <f>_xlfn.IFNA(INDEX(Table_Def[[Asset category]:[Unit]],MATCH(Insert_Assets!B232,Table_Def[Asset category],0),2),"")</f>
        <v/>
      </c>
      <c r="F232" s="397"/>
      <c r="G232" s="379" t="s">
        <v>211</v>
      </c>
      <c r="H232" s="380">
        <f t="shared" si="723"/>
        <v>0</v>
      </c>
      <c r="I232" s="243"/>
      <c r="J232" s="310"/>
      <c r="K232" s="311">
        <f t="shared" si="771"/>
        <v>0</v>
      </c>
      <c r="L232" s="312">
        <f t="shared" si="767"/>
        <v>1</v>
      </c>
      <c r="M232" s="313">
        <f t="shared" si="718"/>
        <v>0</v>
      </c>
      <c r="N232" s="323">
        <f>_xlfn.IFNA(IF(INDEX(Table_Def[],MATCH(B232,Table_Def[Asset category],0),3)=0,1,INDEX(Table_Def[],MATCH(B232,Table_Def[Asset category],0),3)),0)</f>
        <v>0</v>
      </c>
      <c r="P232" s="178"/>
      <c r="Q232" s="178"/>
      <c r="R232" s="178"/>
      <c r="S232" s="178"/>
      <c r="T232" s="302"/>
      <c r="U232" s="302"/>
      <c r="V232" s="302"/>
      <c r="W232" s="302"/>
      <c r="X232" s="302"/>
      <c r="Y232" s="302"/>
      <c r="Z232" s="302"/>
      <c r="AA232" s="302"/>
      <c r="AB232" s="302"/>
      <c r="AC232" s="302"/>
      <c r="AD232" s="302"/>
      <c r="AE232" s="302"/>
      <c r="AF232" s="302"/>
      <c r="AG232" s="302"/>
      <c r="AH232" s="302"/>
      <c r="AI232" s="302"/>
      <c r="AJ232" s="302"/>
      <c r="AK232" s="302"/>
      <c r="AL232" s="302"/>
      <c r="AM232" s="302"/>
      <c r="AN232" s="302"/>
      <c r="AO232" s="302"/>
      <c r="AP232" s="302"/>
      <c r="AQ232" s="302"/>
      <c r="AR232" s="302"/>
      <c r="AS232" s="302"/>
      <c r="AT232" s="302"/>
      <c r="AU232" s="302"/>
      <c r="AV232" s="302"/>
      <c r="AW232" s="302"/>
      <c r="AX232" s="302"/>
      <c r="AY232" s="302"/>
      <c r="AZ232" s="302"/>
      <c r="BA232" s="302"/>
      <c r="BB232" s="302"/>
      <c r="BC232" s="302"/>
      <c r="BD232" s="302"/>
      <c r="BE232" s="302"/>
      <c r="BF232" s="302"/>
      <c r="BG232" s="302"/>
      <c r="BH232" s="302"/>
      <c r="BI232" s="302"/>
      <c r="BJ232" s="302"/>
      <c r="BK232" s="302"/>
      <c r="BL232" s="302"/>
      <c r="BM232" s="302"/>
      <c r="BN232" s="302"/>
      <c r="BO232" s="302"/>
      <c r="BP232" s="302"/>
      <c r="BQ232" s="302"/>
      <c r="BR232" s="302"/>
      <c r="BS232" s="302"/>
      <c r="BT232" s="302"/>
      <c r="BU232" s="302"/>
      <c r="BV232" s="302"/>
      <c r="BW232" s="302"/>
      <c r="BX232" s="302"/>
      <c r="BY232" s="302"/>
      <c r="BZ232" s="302"/>
      <c r="CA232" s="302"/>
      <c r="CB232" s="189"/>
      <c r="CC232" s="303"/>
      <c r="CD232" s="303"/>
      <c r="CE232" s="53" t="s">
        <v>38</v>
      </c>
      <c r="CF232" s="315"/>
      <c r="CG232" s="315">
        <f>IF(CG233&lt;1,0,CG234-CG233)</f>
        <v>0</v>
      </c>
      <c r="CH232" s="315">
        <f t="shared" ref="CH232:CZ232" si="773">IF(CH233&lt;1,0,CH234-CH233)</f>
        <v>0</v>
      </c>
      <c r="CI232" s="315">
        <f t="shared" si="773"/>
        <v>0</v>
      </c>
      <c r="CJ232" s="315">
        <f t="shared" si="773"/>
        <v>0</v>
      </c>
      <c r="CK232" s="315">
        <f t="shared" si="773"/>
        <v>0</v>
      </c>
      <c r="CL232" s="315">
        <f t="shared" si="773"/>
        <v>0</v>
      </c>
      <c r="CM232" s="315">
        <f t="shared" si="773"/>
        <v>0</v>
      </c>
      <c r="CN232" s="315">
        <f t="shared" si="773"/>
        <v>0</v>
      </c>
      <c r="CO232" s="315">
        <f t="shared" si="773"/>
        <v>0</v>
      </c>
      <c r="CP232" s="315">
        <f t="shared" si="773"/>
        <v>0</v>
      </c>
      <c r="CQ232" s="315">
        <f t="shared" si="773"/>
        <v>0</v>
      </c>
      <c r="CR232" s="315">
        <f t="shared" si="773"/>
        <v>0</v>
      </c>
      <c r="CS232" s="315">
        <f t="shared" si="773"/>
        <v>0</v>
      </c>
      <c r="CT232" s="315">
        <f t="shared" si="773"/>
        <v>0</v>
      </c>
      <c r="CU232" s="315">
        <f t="shared" si="773"/>
        <v>0</v>
      </c>
      <c r="CV232" s="315">
        <f t="shared" si="773"/>
        <v>0</v>
      </c>
      <c r="CW232" s="315">
        <f t="shared" si="773"/>
        <v>0</v>
      </c>
      <c r="CX232" s="315">
        <f t="shared" si="773"/>
        <v>0</v>
      </c>
      <c r="CY232" s="315">
        <f t="shared" si="773"/>
        <v>0</v>
      </c>
      <c r="CZ232" s="315">
        <f t="shared" si="773"/>
        <v>0</v>
      </c>
    </row>
    <row r="233" spans="1:104" ht="15" hidden="1" customHeight="1" outlineLevel="1" x14ac:dyDescent="0.3">
      <c r="A233" s="304"/>
      <c r="B233" s="338"/>
      <c r="C233" s="305"/>
      <c r="D233" s="306"/>
      <c r="E233" s="307" t="str">
        <f>_xlfn.IFNA(INDEX(Table_Def[[Asset category]:[Unit]],MATCH(Insert_Assets!B233,Table_Def[Asset category],0),2),"")</f>
        <v/>
      </c>
      <c r="F233" s="397"/>
      <c r="G233" s="379" t="s">
        <v>211</v>
      </c>
      <c r="H233" s="380">
        <f t="shared" si="723"/>
        <v>0</v>
      </c>
      <c r="I233" s="243"/>
      <c r="J233" s="310"/>
      <c r="K233" s="311">
        <f t="shared" si="771"/>
        <v>0</v>
      </c>
      <c r="L233" s="312">
        <f t="shared" si="767"/>
        <v>1</v>
      </c>
      <c r="M233" s="313">
        <f t="shared" si="718"/>
        <v>0</v>
      </c>
      <c r="N233" s="323">
        <f>_xlfn.IFNA(IF(INDEX(Table_Def[],MATCH(B233,Table_Def[Asset category],0),3)=0,1,INDEX(Table_Def[],MATCH(B233,Table_Def[Asset category],0),3)),0)</f>
        <v>0</v>
      </c>
      <c r="P233" s="178"/>
      <c r="Q233" s="178"/>
      <c r="R233" s="178"/>
      <c r="S233" s="178"/>
      <c r="T233" s="302"/>
      <c r="U233" s="302"/>
      <c r="V233" s="302"/>
      <c r="W233" s="302"/>
      <c r="X233" s="302"/>
      <c r="Y233" s="302"/>
      <c r="Z233" s="302"/>
      <c r="AA233" s="302"/>
      <c r="AB233" s="302"/>
      <c r="AC233" s="302"/>
      <c r="AD233" s="302"/>
      <c r="AE233" s="302"/>
      <c r="AF233" s="302"/>
      <c r="AG233" s="302"/>
      <c r="AH233" s="302"/>
      <c r="AI233" s="302"/>
      <c r="AJ233" s="302"/>
      <c r="AK233" s="302"/>
      <c r="AL233" s="302"/>
      <c r="AM233" s="302"/>
      <c r="AN233" s="302"/>
      <c r="AO233" s="302"/>
      <c r="AP233" s="302"/>
      <c r="AQ233" s="302"/>
      <c r="AR233" s="302"/>
      <c r="AS233" s="302"/>
      <c r="AT233" s="302"/>
      <c r="AU233" s="302"/>
      <c r="AV233" s="302"/>
      <c r="AW233" s="302"/>
      <c r="AX233" s="302"/>
      <c r="AY233" s="302"/>
      <c r="AZ233" s="302"/>
      <c r="BA233" s="302"/>
      <c r="BB233" s="302"/>
      <c r="BC233" s="302"/>
      <c r="BD233" s="302"/>
      <c r="BE233" s="302"/>
      <c r="BF233" s="302"/>
      <c r="BG233" s="302"/>
      <c r="BH233" s="302"/>
      <c r="BI233" s="302"/>
      <c r="BJ233" s="302"/>
      <c r="BK233" s="302"/>
      <c r="BL233" s="302"/>
      <c r="BM233" s="302"/>
      <c r="BN233" s="302"/>
      <c r="BO233" s="302"/>
      <c r="BP233" s="302"/>
      <c r="BQ233" s="302"/>
      <c r="BR233" s="302"/>
      <c r="BS233" s="302"/>
      <c r="BT233" s="302"/>
      <c r="BU233" s="302"/>
      <c r="BV233" s="302"/>
      <c r="BW233" s="302"/>
      <c r="BX233" s="302"/>
      <c r="BY233" s="302"/>
      <c r="BZ233" s="302"/>
      <c r="CA233" s="302"/>
      <c r="CB233" s="189"/>
      <c r="CC233" s="303"/>
      <c r="CD233" s="303"/>
      <c r="CE233" s="53" t="s">
        <v>47</v>
      </c>
      <c r="CG233" s="315">
        <f>CG231*Insert_Finance!$C$17</f>
        <v>0</v>
      </c>
      <c r="CH233" s="315">
        <f>CH231*Insert_Finance!$C$17</f>
        <v>0</v>
      </c>
      <c r="CI233" s="315">
        <f>CI231*Insert_Finance!$C$17</f>
        <v>0</v>
      </c>
      <c r="CJ233" s="315">
        <f>CJ231*Insert_Finance!$C$17</f>
        <v>0</v>
      </c>
      <c r="CK233" s="315">
        <f>CK231*Insert_Finance!$C$17</f>
        <v>0</v>
      </c>
      <c r="CL233" s="315">
        <f>CL231*Insert_Finance!$C$17</f>
        <v>0</v>
      </c>
      <c r="CM233" s="315">
        <f>CM231*Insert_Finance!$C$17</f>
        <v>0</v>
      </c>
      <c r="CN233" s="315">
        <f>CN231*Insert_Finance!$C$17</f>
        <v>0</v>
      </c>
      <c r="CO233" s="315">
        <f>CO231*Insert_Finance!$C$17</f>
        <v>0</v>
      </c>
      <c r="CP233" s="315">
        <f>CP231*Insert_Finance!$C$17</f>
        <v>0</v>
      </c>
      <c r="CQ233" s="315">
        <f>CQ231*Insert_Finance!$C$17</f>
        <v>0</v>
      </c>
      <c r="CR233" s="315">
        <f>CR231*Insert_Finance!$C$17</f>
        <v>0</v>
      </c>
      <c r="CS233" s="315">
        <f>CS231*Insert_Finance!$C$17</f>
        <v>0</v>
      </c>
      <c r="CT233" s="315">
        <f>CT231*Insert_Finance!$C$17</f>
        <v>0</v>
      </c>
      <c r="CU233" s="315">
        <f>CU231*Insert_Finance!$C$17</f>
        <v>0</v>
      </c>
      <c r="CV233" s="315">
        <f>CV231*Insert_Finance!$C$17</f>
        <v>0</v>
      </c>
      <c r="CW233" s="315">
        <f>CW231*Insert_Finance!$C$17</f>
        <v>0</v>
      </c>
      <c r="CX233" s="315">
        <f>CX231*Insert_Finance!$C$17</f>
        <v>0</v>
      </c>
      <c r="CY233" s="315">
        <f>CY231*Insert_Finance!$C$17</f>
        <v>0</v>
      </c>
      <c r="CZ233" s="315">
        <f>CZ231*Insert_Finance!$C$17</f>
        <v>0</v>
      </c>
    </row>
    <row r="234" spans="1:104" ht="15" hidden="1" customHeight="1" outlineLevel="1" x14ac:dyDescent="0.3">
      <c r="A234" s="304"/>
      <c r="B234" s="338"/>
      <c r="C234" s="305"/>
      <c r="D234" s="306"/>
      <c r="E234" s="307" t="str">
        <f>_xlfn.IFNA(INDEX(Table_Def[[Asset category]:[Unit]],MATCH(Insert_Assets!B234,Table_Def[Asset category],0),2),"")</f>
        <v/>
      </c>
      <c r="F234" s="397"/>
      <c r="G234" s="379" t="s">
        <v>211</v>
      </c>
      <c r="H234" s="380">
        <f t="shared" si="723"/>
        <v>0</v>
      </c>
      <c r="I234" s="243"/>
      <c r="J234" s="310"/>
      <c r="K234" s="311">
        <f t="shared" si="771"/>
        <v>0</v>
      </c>
      <c r="L234" s="312">
        <f t="shared" si="767"/>
        <v>1</v>
      </c>
      <c r="M234" s="313">
        <f t="shared" si="718"/>
        <v>0</v>
      </c>
      <c r="N234" s="323">
        <f>_xlfn.IFNA(IF(INDEX(Table_Def[],MATCH(B234,Table_Def[Asset category],0),3)=0,1,INDEX(Table_Def[],MATCH(B234,Table_Def[Asset category],0),3)),0)</f>
        <v>0</v>
      </c>
      <c r="P234" s="178"/>
      <c r="Q234" s="178"/>
      <c r="R234" s="178"/>
      <c r="S234" s="178"/>
      <c r="T234" s="302"/>
      <c r="U234" s="302"/>
      <c r="V234" s="302"/>
      <c r="W234" s="302"/>
      <c r="X234" s="302"/>
      <c r="Y234" s="302"/>
      <c r="Z234" s="302"/>
      <c r="AA234" s="302"/>
      <c r="AB234" s="302"/>
      <c r="AC234" s="302"/>
      <c r="AD234" s="302"/>
      <c r="AE234" s="302"/>
      <c r="AF234" s="302"/>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BF234" s="302"/>
      <c r="BG234" s="302"/>
      <c r="BH234" s="302"/>
      <c r="BI234" s="302"/>
      <c r="BJ234" s="302"/>
      <c r="BK234" s="302"/>
      <c r="BL234" s="302"/>
      <c r="BM234" s="302"/>
      <c r="BN234" s="302"/>
      <c r="BO234" s="302"/>
      <c r="BP234" s="302"/>
      <c r="BQ234" s="302"/>
      <c r="BR234" s="302"/>
      <c r="BS234" s="302"/>
      <c r="BT234" s="302"/>
      <c r="BU234" s="302"/>
      <c r="BV234" s="302"/>
      <c r="BW234" s="302"/>
      <c r="BX234" s="302"/>
      <c r="BY234" s="302"/>
      <c r="BZ234" s="302"/>
      <c r="CA234" s="302"/>
      <c r="CB234" s="189"/>
      <c r="CC234" s="303"/>
      <c r="CD234" s="303"/>
      <c r="CE234" s="53" t="s">
        <v>48</v>
      </c>
      <c r="CF234" s="315"/>
      <c r="CG234" s="315">
        <f ca="1">IF(CG231=0,0,
IF(CG231&lt;1,0,
IF($N228-CG229&lt;&gt;$N228,-PMT(Insert_Finance!$C$17,$N228,OFFSET(CG231,,(CG229-$N228),1,1),0,0),
IF(CG229=0,0,CF234))))</f>
        <v>0</v>
      </c>
      <c r="CH234" s="315">
        <f ca="1">IF(CH231=0,0,
IF(CH231&lt;1,0,
IF($N228-CH229&lt;&gt;$N228,-PMT(Insert_Finance!$C$17,$N228,OFFSET(CH231,,(CH229-$N228),1,1),0,0),
IF(CH229=0,0,CG234))))</f>
        <v>0</v>
      </c>
      <c r="CI234" s="315">
        <f ca="1">IF(CI231=0,0,
IF(CI231&lt;1,0,
IF($N228-CI229&lt;&gt;$N228,-PMT(Insert_Finance!$C$17,$N228,OFFSET(CI231,,(CI229-$N228),1,1),0,0),
IF(CI229=0,0,CH234))))</f>
        <v>0</v>
      </c>
      <c r="CJ234" s="315">
        <f ca="1">IF(CJ231=0,0,
IF(CJ231&lt;1,0,
IF($N228-CJ229&lt;&gt;$N228,-PMT(Insert_Finance!$C$17,$N228,OFFSET(CJ231,,(CJ229-$N228),1,1),0,0),
IF(CJ229=0,0,CI234))))</f>
        <v>0</v>
      </c>
      <c r="CK234" s="315">
        <f ca="1">IF(CK231=0,0,
IF(CK231&lt;1,0,
IF($N228-CK229&lt;&gt;$N228,-PMT(Insert_Finance!$C$17,$N228,OFFSET(CK231,,(CK229-$N228),1,1),0,0),
IF(CK229=0,0,CJ234))))</f>
        <v>0</v>
      </c>
      <c r="CL234" s="315">
        <f ca="1">IF(CL231=0,0,
IF(CL231&lt;1,0,
IF($N228-CL229&lt;&gt;$N228,-PMT(Insert_Finance!$C$17,$N228,OFFSET(CL231,,(CL229-$N228),1,1),0,0),
IF(CL229=0,0,CK234))))</f>
        <v>0</v>
      </c>
      <c r="CM234" s="315">
        <f ca="1">IF(CM231=0,0,
IF(CM231&lt;1,0,
IF($N228-CM229&lt;&gt;$N228,-PMT(Insert_Finance!$C$17,$N228,OFFSET(CM231,,(CM229-$N228),1,1),0,0),
IF(CM229=0,0,CL234))))</f>
        <v>0</v>
      </c>
      <c r="CN234" s="315">
        <f ca="1">IF(CN231=0,0,
IF(CN231&lt;1,0,
IF($N228-CN229&lt;&gt;$N228,-PMT(Insert_Finance!$C$17,$N228,OFFSET(CN231,,(CN229-$N228),1,1),0,0),
IF(CN229=0,0,CM234))))</f>
        <v>0</v>
      </c>
      <c r="CO234" s="315">
        <f ca="1">IF(CO231=0,0,
IF(CO231&lt;1,0,
IF($N228-CO229&lt;&gt;$N228,-PMT(Insert_Finance!$C$17,$N228,OFFSET(CO231,,(CO229-$N228),1,1),0,0),
IF(CO229=0,0,CN234))))</f>
        <v>0</v>
      </c>
      <c r="CP234" s="315">
        <f ca="1">IF(CP231=0,0,
IF(CP231&lt;1,0,
IF($N228-CP229&lt;&gt;$N228,-PMT(Insert_Finance!$C$17,$N228,OFFSET(CP231,,(CP229-$N228),1,1),0,0),
IF(CP229=0,0,CO234))))</f>
        <v>0</v>
      </c>
      <c r="CQ234" s="315">
        <f ca="1">IF(CQ231=0,0,
IF(CQ231&lt;1,0,
IF($N228-CQ229&lt;&gt;$N228,-PMT(Insert_Finance!$C$17,$N228,OFFSET(CQ231,,(CQ229-$N228),1,1),0,0),
IF(CQ229=0,0,CP234))))</f>
        <v>0</v>
      </c>
      <c r="CR234" s="315">
        <f ca="1">IF(CR231=0,0,
IF(CR231&lt;1,0,
IF($N228-CR229&lt;&gt;$N228,-PMT(Insert_Finance!$C$17,$N228,OFFSET(CR231,,(CR229-$N228),1,1),0,0),
IF(CR229=0,0,CQ234))))</f>
        <v>0</v>
      </c>
      <c r="CS234" s="315">
        <f ca="1">IF(CS231=0,0,
IF(CS231&lt;1,0,
IF($N228-CS229&lt;&gt;$N228,-PMT(Insert_Finance!$C$17,$N228,OFFSET(CS231,,(CS229-$N228),1,1),0,0),
IF(CS229=0,0,CR234))))</f>
        <v>0</v>
      </c>
      <c r="CT234" s="315">
        <f ca="1">IF(CT231=0,0,
IF(CT231&lt;1,0,
IF($N228-CT229&lt;&gt;$N228,-PMT(Insert_Finance!$C$17,$N228,OFFSET(CT231,,(CT229-$N228),1,1),0,0),
IF(CT229=0,0,CS234))))</f>
        <v>0</v>
      </c>
      <c r="CU234" s="315">
        <f ca="1">IF(CU231=0,0,
IF(CU231&lt;1,0,
IF($N228-CU229&lt;&gt;$N228,-PMT(Insert_Finance!$C$17,$N228,OFFSET(CU231,,(CU229-$N228),1,1),0,0),
IF(CU229=0,0,CT234))))</f>
        <v>0</v>
      </c>
      <c r="CV234" s="315">
        <f ca="1">IF(CV231=0,0,
IF(CV231&lt;1,0,
IF($N228-CV229&lt;&gt;$N228,-PMT(Insert_Finance!$C$17,$N228,OFFSET(CV231,,(CV229-$N228),1,1),0,0),
IF(CV229=0,0,CU234))))</f>
        <v>0</v>
      </c>
      <c r="CW234" s="315">
        <f ca="1">IF(CW231=0,0,
IF(CW231&lt;1,0,
IF($N228-CW229&lt;&gt;$N228,-PMT(Insert_Finance!$C$17,$N228,OFFSET(CW231,,(CW229-$N228),1,1),0,0),
IF(CW229=0,0,CV234))))</f>
        <v>0</v>
      </c>
      <c r="CX234" s="315">
        <f ca="1">IF(CX231=0,0,
IF(CX231&lt;1,0,
IF($N228-CX229&lt;&gt;$N228,-PMT(Insert_Finance!$C$17,$N228,OFFSET(CX231,,(CX229-$N228),1,1),0,0),
IF(CX229=0,0,CW234))))</f>
        <v>0</v>
      </c>
      <c r="CY234" s="315">
        <f ca="1">IF(CY231=0,0,
IF(CY231&lt;1,0,
IF($N228-CY229&lt;&gt;$N228,-PMT(Insert_Finance!$C$17,$N228,OFFSET(CY231,,(CY229-$N228),1,1),0,0),
IF(CY229=0,0,CX234))))</f>
        <v>0</v>
      </c>
      <c r="CZ234" s="315">
        <f ca="1">IF(CZ231=0,0,
IF(CZ231&lt;1,0,
IF($N228-CZ229&lt;&gt;$N228,-PMT(Insert_Finance!$C$17,$N228,OFFSET(CZ231,,(CZ229-$N228),1,1),0,0),
IF(CZ229=0,0,CY234))))</f>
        <v>0</v>
      </c>
    </row>
    <row r="235" spans="1:104" ht="30" customHeight="1" collapsed="1" x14ac:dyDescent="0.3">
      <c r="A235" s="304"/>
      <c r="B235" s="694"/>
      <c r="C235" s="659"/>
      <c r="D235" s="660"/>
      <c r="E235" s="318" t="str">
        <f>_xlfn.IFNA(INDEX(Table_Def[[Asset category]:[Unit]],MATCH(Insert_Assets!B235,Table_Def[Asset category],0),2),"")</f>
        <v/>
      </c>
      <c r="F235" s="700"/>
      <c r="G235" s="393" t="s">
        <v>211</v>
      </c>
      <c r="H235" s="380">
        <f t="shared" si="723"/>
        <v>0</v>
      </c>
      <c r="I235" s="671"/>
      <c r="J235" s="672"/>
      <c r="K235" s="320">
        <f t="shared" si="771"/>
        <v>0</v>
      </c>
      <c r="L235" s="321">
        <f t="shared" si="767"/>
        <v>1</v>
      </c>
      <c r="M235" s="322">
        <f t="shared" si="718"/>
        <v>0</v>
      </c>
      <c r="N235" s="323">
        <f>_xlfn.IFNA(IF(INDEX(Table_Def[],MATCH(B235,Table_Def[Asset category],0),3)=0,20,INDEX(Table_Def[],MATCH(B235,Table_Def[Asset category],0),3)),0)</f>
        <v>0</v>
      </c>
      <c r="P235" s="178"/>
      <c r="Q235" s="178"/>
      <c r="R235" s="178"/>
      <c r="S235" s="178"/>
      <c r="T235" s="302">
        <f t="shared" si="725"/>
        <v>0</v>
      </c>
      <c r="U235" s="302">
        <f>SUMIF($CG$6:$CZ$6,T$17,$CG238:$CZ238)</f>
        <v>0</v>
      </c>
      <c r="V235" s="302">
        <f>SUMIF($CG$6:$CZ$6,T$17,$CG240:$CZ240)</f>
        <v>0</v>
      </c>
      <c r="W235" s="302">
        <f t="shared" si="726"/>
        <v>0</v>
      </c>
      <c r="X235" s="302">
        <f>SUMIF($CG$6:$CZ$6,W$17,$CG238:$CZ238)</f>
        <v>0</v>
      </c>
      <c r="Y235" s="302">
        <f>SUMIF($CG$6:$CZ$6,W$17,$CG240:$CZ240)</f>
        <v>0</v>
      </c>
      <c r="Z235" s="302">
        <f t="shared" si="727"/>
        <v>0</v>
      </c>
      <c r="AA235" s="302">
        <f>SUMIF($CG$6:$CZ$6,Z$17,$CG238:$CZ238)</f>
        <v>0</v>
      </c>
      <c r="AB235" s="302">
        <f>SUMIF($CG$6:$CZ$6,Z$17,$CG240:$CZ240)</f>
        <v>0</v>
      </c>
      <c r="AC235" s="302">
        <f t="shared" si="728"/>
        <v>0</v>
      </c>
      <c r="AD235" s="302">
        <f>SUMIF($CG$6:$CZ$6,AC$17,$CG238:$CZ238)</f>
        <v>0</v>
      </c>
      <c r="AE235" s="302">
        <f>SUMIF($CG$6:$CZ$6,AC$17,$CG240:$CZ240)</f>
        <v>0</v>
      </c>
      <c r="AF235" s="302">
        <f t="shared" si="729"/>
        <v>0</v>
      </c>
      <c r="AG235" s="302">
        <f>SUMIF($CG$6:$CZ$6,AF$17,$CG238:$CZ238)</f>
        <v>0</v>
      </c>
      <c r="AH235" s="302">
        <f>SUMIF($CG$6:$CZ$6,AF$17,$CG240:$CZ240)</f>
        <v>0</v>
      </c>
      <c r="AI235" s="302">
        <f t="shared" si="730"/>
        <v>0</v>
      </c>
      <c r="AJ235" s="302">
        <f>SUMIF($CG$6:$CZ$6,AI$17,$CG238:$CZ238)</f>
        <v>0</v>
      </c>
      <c r="AK235" s="302">
        <f>SUMIF($CG$6:$CZ$6,AI$17,$CG240:$CZ240)</f>
        <v>0</v>
      </c>
      <c r="AL235" s="302">
        <f t="shared" si="731"/>
        <v>0</v>
      </c>
      <c r="AM235" s="302">
        <f>SUMIF($CG$6:$CZ$6,AL$17,$CG238:$CZ238)</f>
        <v>0</v>
      </c>
      <c r="AN235" s="302">
        <f>SUMIF($CG$6:$CZ$6,AL$17,$CG240:$CZ240)</f>
        <v>0</v>
      </c>
      <c r="AO235" s="302">
        <f t="shared" si="732"/>
        <v>0</v>
      </c>
      <c r="AP235" s="302">
        <f>SUMIF($CG$6:$CZ$6,AO$17,$CG238:$CZ238)</f>
        <v>0</v>
      </c>
      <c r="AQ235" s="302">
        <f>SUMIF($CG$6:$CZ$6,AO$17,$CG240:$CZ240)</f>
        <v>0</v>
      </c>
      <c r="AR235" s="302">
        <f t="shared" si="733"/>
        <v>0</v>
      </c>
      <c r="AS235" s="302">
        <f>SUMIF($CG$6:$CZ$6,AR$17,$CG238:$CZ238)</f>
        <v>0</v>
      </c>
      <c r="AT235" s="302">
        <f>SUMIF($CG$6:$CZ$6,AR$17,$CG240:$CZ240)</f>
        <v>0</v>
      </c>
      <c r="AU235" s="302">
        <f t="shared" si="734"/>
        <v>0</v>
      </c>
      <c r="AV235" s="302">
        <f>SUMIF($CG$6:$CZ$6,AU$17,$CG238:$CZ238)</f>
        <v>0</v>
      </c>
      <c r="AW235" s="302">
        <f>SUMIF($CG$6:$CZ$6,AU$17,$CG240:$CZ240)</f>
        <v>0</v>
      </c>
      <c r="AX235" s="302">
        <f t="shared" si="735"/>
        <v>0</v>
      </c>
      <c r="AY235" s="302">
        <f>SUMIF($CG$6:$CZ$6,AX$17,$CG238:$CZ238)</f>
        <v>0</v>
      </c>
      <c r="AZ235" s="302">
        <f>SUMIF($CG$6:$CZ$6,AX$17,$CG240:$CZ240)</f>
        <v>0</v>
      </c>
      <c r="BA235" s="302">
        <f t="shared" si="736"/>
        <v>0</v>
      </c>
      <c r="BB235" s="302">
        <f>SUMIF($CG$6:$CZ$6,BA$17,$CG238:$CZ238)</f>
        <v>0</v>
      </c>
      <c r="BC235" s="302">
        <f>SUMIF($CG$6:$CZ$6,BA$17,$CG240:$CZ240)</f>
        <v>0</v>
      </c>
      <c r="BD235" s="302">
        <f t="shared" si="737"/>
        <v>0</v>
      </c>
      <c r="BE235" s="302">
        <f>SUMIF($CG$6:$CZ$6,BD$17,$CG238:$CZ238)</f>
        <v>0</v>
      </c>
      <c r="BF235" s="302">
        <f>SUMIF($CG$6:$CZ$6,BD$17,$CG240:$CZ240)</f>
        <v>0</v>
      </c>
      <c r="BG235" s="302">
        <f t="shared" si="738"/>
        <v>0</v>
      </c>
      <c r="BH235" s="302">
        <f>SUMIF($CG$6:$CZ$6,BG$17,$CG238:$CZ238)</f>
        <v>0</v>
      </c>
      <c r="BI235" s="302">
        <f>SUMIF($CG$6:$CZ$6,BG$17,$CG240:$CZ240)</f>
        <v>0</v>
      </c>
      <c r="BJ235" s="302">
        <f t="shared" si="739"/>
        <v>0</v>
      </c>
      <c r="BK235" s="302">
        <f>SUMIF($CG$6:$CZ$6,BJ$17,$CG238:$CZ238)</f>
        <v>0</v>
      </c>
      <c r="BL235" s="302">
        <f>SUMIF($CG$6:$CZ$6,BJ$17,$CG240:$CZ240)</f>
        <v>0</v>
      </c>
      <c r="BM235" s="302">
        <f t="shared" si="740"/>
        <v>0</v>
      </c>
      <c r="BN235" s="302">
        <f>SUMIF($CG$6:$CZ$6,BM$17,$CG238:$CZ238)</f>
        <v>0</v>
      </c>
      <c r="BO235" s="302">
        <f>SUMIF($CG$6:$CZ$6,BM$17,$CG240:$CZ240)</f>
        <v>0</v>
      </c>
      <c r="BP235" s="302">
        <f t="shared" si="741"/>
        <v>0</v>
      </c>
      <c r="BQ235" s="302">
        <f>SUMIF($CG$6:$CZ$6,BP$17,$CG238:$CZ238)</f>
        <v>0</v>
      </c>
      <c r="BR235" s="302">
        <f>SUMIF($CG$6:$CZ$6,BP$17,$CG240:$CZ240)</f>
        <v>0</v>
      </c>
      <c r="BS235" s="302">
        <f t="shared" si="742"/>
        <v>0</v>
      </c>
      <c r="BT235" s="302">
        <f>SUMIF($CG$6:$CZ$6,BS$17,$CG238:$CZ238)</f>
        <v>0</v>
      </c>
      <c r="BU235" s="302">
        <f>SUMIF($CG$6:$CZ$6,BS$17,$CG240:$CZ240)</f>
        <v>0</v>
      </c>
      <c r="BV235" s="302">
        <f t="shared" si="743"/>
        <v>0</v>
      </c>
      <c r="BW235" s="302">
        <f>SUMIF($CG$6:$CZ$6,BV$17,$CG238:$CZ238)</f>
        <v>0</v>
      </c>
      <c r="BX235" s="302">
        <f>SUMIF($CG$6:$CZ$6,BV$17,$CG240:$CZ240)</f>
        <v>0</v>
      </c>
      <c r="BY235" s="302">
        <f t="shared" si="744"/>
        <v>0</v>
      </c>
      <c r="BZ235" s="302">
        <f>SUMIF($CG$6:$CZ$6,BY$17,$CG238:$CZ238)</f>
        <v>0</v>
      </c>
      <c r="CA235" s="302">
        <f>SUMIF($CG$6:$CZ$6,BY$17,$CG240:$CZ240)</f>
        <v>0</v>
      </c>
      <c r="CB235" s="189"/>
      <c r="CC235" s="303"/>
      <c r="CD235" s="303"/>
      <c r="CF235" s="293"/>
      <c r="CG235" s="315"/>
    </row>
    <row r="236" spans="1:104" ht="15" hidden="1" customHeight="1" outlineLevel="1" x14ac:dyDescent="0.3">
      <c r="A236" s="304"/>
      <c r="B236" s="358"/>
      <c r="C236" s="359"/>
      <c r="D236" s="359"/>
      <c r="E236" s="360" t="str">
        <f>_xlfn.IFNA(INDEX(Table_Def[[Asset category]:[Unit]],MATCH(Insert_Assets!B236,Table_Def[Asset category],0),2),"")</f>
        <v/>
      </c>
      <c r="F236" s="370"/>
      <c r="G236" s="394" t="s">
        <v>211</v>
      </c>
      <c r="H236" s="371">
        <f t="shared" si="723"/>
        <v>0</v>
      </c>
      <c r="I236" s="359"/>
      <c r="J236" s="395"/>
      <c r="K236" s="365">
        <f t="shared" si="771"/>
        <v>0</v>
      </c>
      <c r="L236" s="366">
        <f t="shared" si="767"/>
        <v>1</v>
      </c>
      <c r="M236" s="365">
        <f t="shared" si="718"/>
        <v>0</v>
      </c>
      <c r="N236" s="367">
        <f>_xlfn.IFNA(INDEX(Table_Def[],MATCH(B236,Table_Def[Asset category],0),3),0)</f>
        <v>0</v>
      </c>
      <c r="P236" s="178"/>
      <c r="Q236" s="178"/>
      <c r="R236" s="178"/>
      <c r="S236" s="178"/>
      <c r="T236" s="302"/>
      <c r="U236" s="302"/>
      <c r="V236" s="302"/>
      <c r="W236" s="302"/>
      <c r="X236" s="302"/>
      <c r="Y236" s="302"/>
      <c r="Z236" s="302"/>
      <c r="AA236" s="302"/>
      <c r="AB236" s="302"/>
      <c r="AC236" s="302"/>
      <c r="AD236" s="302"/>
      <c r="AE236" s="302"/>
      <c r="AF236" s="302"/>
      <c r="AG236" s="302"/>
      <c r="AH236" s="302"/>
      <c r="AI236" s="302"/>
      <c r="AJ236" s="302"/>
      <c r="AK236" s="302"/>
      <c r="AL236" s="302"/>
      <c r="AM236" s="302"/>
      <c r="AN236" s="302"/>
      <c r="AO236" s="302"/>
      <c r="AP236" s="302"/>
      <c r="AQ236" s="302"/>
      <c r="AR236" s="302"/>
      <c r="AS236" s="302"/>
      <c r="AT236" s="302"/>
      <c r="AU236" s="302"/>
      <c r="AV236" s="302"/>
      <c r="AW236" s="302"/>
      <c r="AX236" s="302"/>
      <c r="AY236" s="302"/>
      <c r="AZ236" s="302"/>
      <c r="BA236" s="302"/>
      <c r="BB236" s="302"/>
      <c r="BC236" s="302"/>
      <c r="BD236" s="302"/>
      <c r="BE236" s="302"/>
      <c r="BF236" s="302"/>
      <c r="BG236" s="302"/>
      <c r="BH236" s="302"/>
      <c r="BI236" s="302"/>
      <c r="BJ236" s="302"/>
      <c r="BK236" s="302"/>
      <c r="BL236" s="302"/>
      <c r="BM236" s="302"/>
      <c r="BN236" s="302"/>
      <c r="BO236" s="302"/>
      <c r="BP236" s="302"/>
      <c r="BQ236" s="302"/>
      <c r="BR236" s="302"/>
      <c r="BS236" s="302"/>
      <c r="BT236" s="302"/>
      <c r="BU236" s="302"/>
      <c r="BV236" s="302"/>
      <c r="BW236" s="302"/>
      <c r="BX236" s="302"/>
      <c r="BY236" s="302"/>
      <c r="BZ236" s="302"/>
      <c r="CA236" s="302"/>
      <c r="CB236" s="189"/>
      <c r="CC236" s="303"/>
      <c r="CD236" s="303"/>
      <c r="CE236" s="53" t="s">
        <v>49</v>
      </c>
      <c r="CF236" s="293"/>
      <c r="CG236" s="314">
        <f>IF($I235=CG$6,$N235,
IF(CF235&gt;0,CF235-1,0))</f>
        <v>0</v>
      </c>
      <c r="CH236" s="314">
        <f>IF($I235=CH$6,$N235,
IF(CG236&gt;0,CG236-1,0))</f>
        <v>0</v>
      </c>
      <c r="CI236" s="314">
        <f t="shared" ref="CI236" si="774">IF($I235=CI$6,$N235,
IF(CH236&gt;0,CH236-1,0))</f>
        <v>0</v>
      </c>
      <c r="CJ236" s="314">
        <f t="shared" ref="CJ236" si="775">IF($I235=CJ$6,$N235,
IF(CI236&gt;0,CI236-1,0))</f>
        <v>0</v>
      </c>
      <c r="CK236" s="314">
        <f t="shared" ref="CK236" si="776">IF($I235=CK$6,$N235,
IF(CJ236&gt;0,CJ236-1,0))</f>
        <v>0</v>
      </c>
      <c r="CL236" s="314">
        <f t="shared" ref="CL236" si="777">IF($I235=CL$6,$N235,
IF(CK236&gt;0,CK236-1,0))</f>
        <v>0</v>
      </c>
      <c r="CM236" s="314">
        <f t="shared" ref="CM236" si="778">IF($I235=CM$6,$N235,
IF(CL236&gt;0,CL236-1,0))</f>
        <v>0</v>
      </c>
      <c r="CN236" s="314">
        <f t="shared" ref="CN236" si="779">IF($I235=CN$6,$N235,
IF(CM236&gt;0,CM236-1,0))</f>
        <v>0</v>
      </c>
      <c r="CO236" s="314">
        <f t="shared" ref="CO236" si="780">IF($I235=CO$6,$N235,
IF(CN236&gt;0,CN236-1,0))</f>
        <v>0</v>
      </c>
      <c r="CP236" s="314">
        <f t="shared" ref="CP236" si="781">IF($I235=CP$6,$N235,
IF(CO236&gt;0,CO236-1,0))</f>
        <v>0</v>
      </c>
      <c r="CQ236" s="314">
        <f t="shared" ref="CQ236" si="782">IF($I235=CQ$6,$N235,
IF(CP236&gt;0,CP236-1,0))</f>
        <v>0</v>
      </c>
      <c r="CR236" s="314">
        <f t="shared" ref="CR236" si="783">IF($I235=CR$6,$N235,
IF(CQ236&gt;0,CQ236-1,0))</f>
        <v>0</v>
      </c>
      <c r="CS236" s="314">
        <f t="shared" ref="CS236" si="784">IF($I235=CS$6,$N235,
IF(CR236&gt;0,CR236-1,0))</f>
        <v>0</v>
      </c>
      <c r="CT236" s="314">
        <f t="shared" ref="CT236" si="785">IF($I235=CT$6,$N235,
IF(CS236&gt;0,CS236-1,0))</f>
        <v>0</v>
      </c>
      <c r="CU236" s="314">
        <f t="shared" ref="CU236" si="786">IF($I235=CU$6,$N235,
IF(CT236&gt;0,CT236-1,0))</f>
        <v>0</v>
      </c>
      <c r="CV236" s="314">
        <f t="shared" ref="CV236" si="787">IF($I235=CV$6,$N235,
IF(CU236&gt;0,CU236-1,0))</f>
        <v>0</v>
      </c>
      <c r="CW236" s="314">
        <f t="shared" ref="CW236" si="788">IF($I235=CW$6,$N235,
IF(CV236&gt;0,CV236-1,0))</f>
        <v>0</v>
      </c>
      <c r="CX236" s="314">
        <f t="shared" ref="CX236" si="789">IF($I235=CX$6,$N235,
IF(CW236&gt;0,CW236-1,0))</f>
        <v>0</v>
      </c>
      <c r="CY236" s="314">
        <f t="shared" ref="CY236" si="790">IF($I235=CY$6,$N235,
IF(CX236&gt;0,CX236-1,0))</f>
        <v>0</v>
      </c>
      <c r="CZ236" s="314">
        <f t="shared" ref="CZ236" si="791">IF($I235=CZ$6,$N235,
IF(CY236&gt;0,CY236-1,0))</f>
        <v>0</v>
      </c>
    </row>
    <row r="237" spans="1:104" ht="15" hidden="1" customHeight="1" outlineLevel="1" x14ac:dyDescent="0.3">
      <c r="A237" s="304"/>
      <c r="B237" s="368"/>
      <c r="C237" s="352"/>
      <c r="D237" s="352"/>
      <c r="E237" s="369" t="str">
        <f>_xlfn.IFNA(INDEX(Table_Def[[Asset category]:[Unit]],MATCH(Insert_Assets!B237,Table_Def[Asset category],0),2),"")</f>
        <v/>
      </c>
      <c r="F237" s="370"/>
      <c r="G237" s="362" t="s">
        <v>211</v>
      </c>
      <c r="H237" s="371">
        <f t="shared" si="723"/>
        <v>0</v>
      </c>
      <c r="I237" s="352"/>
      <c r="J237" s="364"/>
      <c r="K237" s="313"/>
      <c r="L237" s="312">
        <f t="shared" si="767"/>
        <v>1</v>
      </c>
      <c r="M237" s="313">
        <f t="shared" si="718"/>
        <v>0</v>
      </c>
      <c r="N237" s="372">
        <f>_xlfn.IFNA(INDEX(Table_Def[],MATCH(B237,Table_Def[Asset category],0),3),0)</f>
        <v>0</v>
      </c>
      <c r="P237" s="178"/>
      <c r="Q237" s="178"/>
      <c r="R237" s="178"/>
      <c r="S237" s="178"/>
      <c r="T237" s="302"/>
      <c r="U237" s="302"/>
      <c r="V237" s="302"/>
      <c r="W237" s="302"/>
      <c r="X237" s="302"/>
      <c r="Y237" s="302"/>
      <c r="Z237" s="302"/>
      <c r="AA237" s="302"/>
      <c r="AB237" s="302"/>
      <c r="AC237" s="302"/>
      <c r="AD237" s="302"/>
      <c r="AE237" s="302"/>
      <c r="AF237" s="302"/>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BF237" s="302"/>
      <c r="BG237" s="302"/>
      <c r="BH237" s="302"/>
      <c r="BI237" s="302"/>
      <c r="BJ237" s="302"/>
      <c r="BK237" s="302"/>
      <c r="BL237" s="302"/>
      <c r="BM237" s="302"/>
      <c r="BN237" s="302"/>
      <c r="BO237" s="302"/>
      <c r="BP237" s="302"/>
      <c r="BQ237" s="302"/>
      <c r="BR237" s="302"/>
      <c r="BS237" s="302"/>
      <c r="BT237" s="302"/>
      <c r="BU237" s="302"/>
      <c r="BV237" s="302"/>
      <c r="BW237" s="302"/>
      <c r="BX237" s="302"/>
      <c r="BY237" s="302"/>
      <c r="BZ237" s="302"/>
      <c r="CA237" s="302"/>
      <c r="CB237" s="189"/>
      <c r="CC237" s="303"/>
      <c r="CD237" s="303"/>
      <c r="CE237" s="53" t="s">
        <v>116</v>
      </c>
      <c r="CF237" s="293"/>
      <c r="CG237" s="314">
        <f t="shared" ref="CG237" ca="1" si="792">IF(AND(CG236=$N235,CG236&gt;0),1,IF(CG236=0,0,OFFSET(CG236,,(CG236-$N235),1,1)-CG236+1))</f>
        <v>0</v>
      </c>
      <c r="CH237" s="314">
        <f ca="1">IF(AND(CH236=$N235,CH236&gt;0),1,IF(CH236=0,0,OFFSET(CH236,,(CH236-$N235),1,1)-CH236+1))</f>
        <v>0</v>
      </c>
      <c r="CI237" s="314">
        <f t="shared" ref="CI237:CZ237" ca="1" si="793">IF(AND(CI236=$N235,CI236&gt;0),1,IF(CI236=0,0,OFFSET(CI236,,(CI236-$N235),1,1)-CI236+1))</f>
        <v>0</v>
      </c>
      <c r="CJ237" s="314">
        <f t="shared" ca="1" si="793"/>
        <v>0</v>
      </c>
      <c r="CK237" s="314">
        <f t="shared" ca="1" si="793"/>
        <v>0</v>
      </c>
      <c r="CL237" s="314">
        <f t="shared" ca="1" si="793"/>
        <v>0</v>
      </c>
      <c r="CM237" s="314">
        <f t="shared" ca="1" si="793"/>
        <v>0</v>
      </c>
      <c r="CN237" s="314">
        <f t="shared" ca="1" si="793"/>
        <v>0</v>
      </c>
      <c r="CO237" s="314">
        <f t="shared" ca="1" si="793"/>
        <v>0</v>
      </c>
      <c r="CP237" s="314">
        <f t="shared" ca="1" si="793"/>
        <v>0</v>
      </c>
      <c r="CQ237" s="314">
        <f t="shared" ca="1" si="793"/>
        <v>0</v>
      </c>
      <c r="CR237" s="314">
        <f t="shared" ca="1" si="793"/>
        <v>0</v>
      </c>
      <c r="CS237" s="314">
        <f t="shared" ca="1" si="793"/>
        <v>0</v>
      </c>
      <c r="CT237" s="314">
        <f t="shared" ca="1" si="793"/>
        <v>0</v>
      </c>
      <c r="CU237" s="314">
        <f t="shared" ca="1" si="793"/>
        <v>0</v>
      </c>
      <c r="CV237" s="314">
        <f t="shared" ca="1" si="793"/>
        <v>0</v>
      </c>
      <c r="CW237" s="314">
        <f t="shared" ca="1" si="793"/>
        <v>0</v>
      </c>
      <c r="CX237" s="314">
        <f t="shared" ca="1" si="793"/>
        <v>0</v>
      </c>
      <c r="CY237" s="314">
        <f t="shared" ca="1" si="793"/>
        <v>0</v>
      </c>
      <c r="CZ237" s="314">
        <f t="shared" ca="1" si="793"/>
        <v>0</v>
      </c>
    </row>
    <row r="238" spans="1:104" ht="15" hidden="1" customHeight="1" outlineLevel="1" x14ac:dyDescent="0.3">
      <c r="A238" s="304"/>
      <c r="B238" s="368"/>
      <c r="C238" s="352"/>
      <c r="D238" s="352"/>
      <c r="E238" s="369" t="str">
        <f>_xlfn.IFNA(INDEX(Table_Def[[Asset category]:[Unit]],MATCH(Insert_Assets!B238,Table_Def[Asset category],0),2),"")</f>
        <v/>
      </c>
      <c r="F238" s="370"/>
      <c r="G238" s="362" t="s">
        <v>211</v>
      </c>
      <c r="H238" s="371">
        <f t="shared" si="723"/>
        <v>0</v>
      </c>
      <c r="I238" s="352"/>
      <c r="J238" s="364"/>
      <c r="K238" s="313">
        <f>SUMIF($J$22:$J$384,J238,$H$22:$H$384)</f>
        <v>0</v>
      </c>
      <c r="L238" s="312">
        <f t="shared" si="767"/>
        <v>1</v>
      </c>
      <c r="M238" s="313">
        <f t="shared" si="718"/>
        <v>0</v>
      </c>
      <c r="N238" s="372">
        <f>_xlfn.IFNA(INDEX(Table_Def[],MATCH(B238,Table_Def[Asset category],0),3),0)</f>
        <v>0</v>
      </c>
      <c r="P238" s="178"/>
      <c r="Q238" s="178"/>
      <c r="R238" s="178"/>
      <c r="S238" s="178"/>
      <c r="T238" s="302"/>
      <c r="U238" s="302"/>
      <c r="V238" s="302"/>
      <c r="W238" s="302"/>
      <c r="X238" s="302"/>
      <c r="Y238" s="302"/>
      <c r="Z238" s="302"/>
      <c r="AA238" s="302"/>
      <c r="AB238" s="302"/>
      <c r="AC238" s="302"/>
      <c r="AD238" s="302"/>
      <c r="AE238" s="302"/>
      <c r="AF238" s="302"/>
      <c r="AG238" s="302"/>
      <c r="AH238" s="302"/>
      <c r="AI238" s="302"/>
      <c r="AJ238" s="302"/>
      <c r="AK238" s="302"/>
      <c r="AL238" s="302"/>
      <c r="AM238" s="302"/>
      <c r="AN238" s="302"/>
      <c r="AO238" s="302"/>
      <c r="AP238" s="302"/>
      <c r="AQ238" s="302"/>
      <c r="AR238" s="302"/>
      <c r="AS238" s="302"/>
      <c r="AT238" s="302"/>
      <c r="AU238" s="302"/>
      <c r="AV238" s="302"/>
      <c r="AW238" s="302"/>
      <c r="AX238" s="302"/>
      <c r="AY238" s="302"/>
      <c r="AZ238" s="302"/>
      <c r="BA238" s="302"/>
      <c r="BB238" s="302"/>
      <c r="BC238" s="302"/>
      <c r="BD238" s="302"/>
      <c r="BE238" s="302"/>
      <c r="BF238" s="302"/>
      <c r="BG238" s="302"/>
      <c r="BH238" s="302"/>
      <c r="BI238" s="302"/>
      <c r="BJ238" s="302"/>
      <c r="BK238" s="302"/>
      <c r="BL238" s="302"/>
      <c r="BM238" s="302"/>
      <c r="BN238" s="302"/>
      <c r="BO238" s="302"/>
      <c r="BP238" s="302"/>
      <c r="BQ238" s="302"/>
      <c r="BR238" s="302"/>
      <c r="BS238" s="302"/>
      <c r="BT238" s="302"/>
      <c r="BU238" s="302"/>
      <c r="BV238" s="302"/>
      <c r="BW238" s="302"/>
      <c r="BX238" s="302"/>
      <c r="BY238" s="302"/>
      <c r="BZ238" s="302"/>
      <c r="CA238" s="302"/>
      <c r="CB238" s="189"/>
      <c r="CC238" s="303"/>
      <c r="CD238" s="303"/>
      <c r="CE238" s="53" t="s">
        <v>3</v>
      </c>
      <c r="CG238" s="315">
        <f>IF($I235=CG$6,$H235*$L235,
IF(CF238&gt;0,+CF238-CF239,0))</f>
        <v>0</v>
      </c>
      <c r="CH238" s="315">
        <f t="shared" ref="CH238:CZ238" si="794">IF($I235=CH$6,$H235*$L235,
IF(CG238&gt;0,+CG238-CG239,0))</f>
        <v>0</v>
      </c>
      <c r="CI238" s="315">
        <f t="shared" si="794"/>
        <v>0</v>
      </c>
      <c r="CJ238" s="315">
        <f t="shared" si="794"/>
        <v>0</v>
      </c>
      <c r="CK238" s="315">
        <f t="shared" si="794"/>
        <v>0</v>
      </c>
      <c r="CL238" s="315">
        <f t="shared" si="794"/>
        <v>0</v>
      </c>
      <c r="CM238" s="315">
        <f t="shared" si="794"/>
        <v>0</v>
      </c>
      <c r="CN238" s="315">
        <f t="shared" si="794"/>
        <v>0</v>
      </c>
      <c r="CO238" s="315">
        <f t="shared" si="794"/>
        <v>0</v>
      </c>
      <c r="CP238" s="315">
        <f t="shared" si="794"/>
        <v>0</v>
      </c>
      <c r="CQ238" s="315">
        <f t="shared" si="794"/>
        <v>0</v>
      </c>
      <c r="CR238" s="315">
        <f t="shared" si="794"/>
        <v>0</v>
      </c>
      <c r="CS238" s="315">
        <f t="shared" si="794"/>
        <v>0</v>
      </c>
      <c r="CT238" s="315">
        <f t="shared" si="794"/>
        <v>0</v>
      </c>
      <c r="CU238" s="315">
        <f t="shared" si="794"/>
        <v>0</v>
      </c>
      <c r="CV238" s="315">
        <f t="shared" si="794"/>
        <v>0</v>
      </c>
      <c r="CW238" s="315">
        <f t="shared" si="794"/>
        <v>0</v>
      </c>
      <c r="CX238" s="315">
        <f t="shared" si="794"/>
        <v>0</v>
      </c>
      <c r="CY238" s="315">
        <f t="shared" si="794"/>
        <v>0</v>
      </c>
      <c r="CZ238" s="315">
        <f t="shared" si="794"/>
        <v>0</v>
      </c>
    </row>
    <row r="239" spans="1:104" ht="15" hidden="1" customHeight="1" outlineLevel="1" x14ac:dyDescent="0.3">
      <c r="A239" s="304"/>
      <c r="B239" s="368"/>
      <c r="C239" s="352"/>
      <c r="D239" s="352"/>
      <c r="E239" s="369" t="str">
        <f>_xlfn.IFNA(INDEX(Table_Def[[Asset category]:[Unit]],MATCH(Insert_Assets!B239,Table_Def[Asset category],0),2),"")</f>
        <v/>
      </c>
      <c r="F239" s="370"/>
      <c r="G239" s="362" t="s">
        <v>211</v>
      </c>
      <c r="H239" s="371">
        <f t="shared" si="723"/>
        <v>0</v>
      </c>
      <c r="I239" s="352"/>
      <c r="J239" s="364"/>
      <c r="K239" s="313">
        <f>SUMIF($J$22:$J$384,J239,$H$22:$H$384)</f>
        <v>0</v>
      </c>
      <c r="L239" s="312">
        <f t="shared" si="767"/>
        <v>1</v>
      </c>
      <c r="M239" s="313">
        <f t="shared" si="718"/>
        <v>0</v>
      </c>
      <c r="N239" s="372">
        <f>_xlfn.IFNA(INDEX(Table_Def[],MATCH(B239,Table_Def[Asset category],0),3),0)</f>
        <v>0</v>
      </c>
      <c r="P239" s="178"/>
      <c r="Q239" s="178"/>
      <c r="R239" s="178"/>
      <c r="S239" s="178"/>
      <c r="T239" s="302"/>
      <c r="U239" s="302"/>
      <c r="V239" s="302"/>
      <c r="W239" s="302"/>
      <c r="X239" s="302"/>
      <c r="Y239" s="302"/>
      <c r="Z239" s="302"/>
      <c r="AA239" s="302"/>
      <c r="AB239" s="302"/>
      <c r="AC239" s="302"/>
      <c r="AD239" s="302"/>
      <c r="AE239" s="302"/>
      <c r="AF239" s="302"/>
      <c r="AG239" s="302"/>
      <c r="AH239" s="302"/>
      <c r="AI239" s="302"/>
      <c r="AJ239" s="302"/>
      <c r="AK239" s="302"/>
      <c r="AL239" s="302"/>
      <c r="AM239" s="302"/>
      <c r="AN239" s="302"/>
      <c r="AO239" s="302"/>
      <c r="AP239" s="302"/>
      <c r="AQ239" s="302"/>
      <c r="AR239" s="302"/>
      <c r="AS239" s="302"/>
      <c r="AT239" s="302"/>
      <c r="AU239" s="302"/>
      <c r="AV239" s="302"/>
      <c r="AW239" s="302"/>
      <c r="AX239" s="302"/>
      <c r="AY239" s="302"/>
      <c r="AZ239" s="302"/>
      <c r="BA239" s="302"/>
      <c r="BB239" s="302"/>
      <c r="BC239" s="302"/>
      <c r="BD239" s="302"/>
      <c r="BE239" s="302"/>
      <c r="BF239" s="302"/>
      <c r="BG239" s="302"/>
      <c r="BH239" s="302"/>
      <c r="BI239" s="302"/>
      <c r="BJ239" s="302"/>
      <c r="BK239" s="302"/>
      <c r="BL239" s="302"/>
      <c r="BM239" s="302"/>
      <c r="BN239" s="302"/>
      <c r="BO239" s="302"/>
      <c r="BP239" s="302"/>
      <c r="BQ239" s="302"/>
      <c r="BR239" s="302"/>
      <c r="BS239" s="302"/>
      <c r="BT239" s="302"/>
      <c r="BU239" s="302"/>
      <c r="BV239" s="302"/>
      <c r="BW239" s="302"/>
      <c r="BX239" s="302"/>
      <c r="BY239" s="302"/>
      <c r="BZ239" s="302"/>
      <c r="CA239" s="302"/>
      <c r="CB239" s="189"/>
      <c r="CC239" s="303"/>
      <c r="CD239" s="303"/>
      <c r="CE239" s="53" t="s">
        <v>38</v>
      </c>
      <c r="CF239" s="315"/>
      <c r="CG239" s="315">
        <f>IF(CG240&lt;1,0,CG241-CG240)</f>
        <v>0</v>
      </c>
      <c r="CH239" s="315">
        <f t="shared" ref="CH239:CZ239" si="795">IF(CH240&lt;1,0,CH241-CH240)</f>
        <v>0</v>
      </c>
      <c r="CI239" s="315">
        <f t="shared" si="795"/>
        <v>0</v>
      </c>
      <c r="CJ239" s="315">
        <f t="shared" si="795"/>
        <v>0</v>
      </c>
      <c r="CK239" s="315">
        <f t="shared" si="795"/>
        <v>0</v>
      </c>
      <c r="CL239" s="315">
        <f t="shared" si="795"/>
        <v>0</v>
      </c>
      <c r="CM239" s="315">
        <f t="shared" si="795"/>
        <v>0</v>
      </c>
      <c r="CN239" s="315">
        <f t="shared" si="795"/>
        <v>0</v>
      </c>
      <c r="CO239" s="315">
        <f t="shared" si="795"/>
        <v>0</v>
      </c>
      <c r="CP239" s="315">
        <f t="shared" si="795"/>
        <v>0</v>
      </c>
      <c r="CQ239" s="315">
        <f t="shared" si="795"/>
        <v>0</v>
      </c>
      <c r="CR239" s="315">
        <f t="shared" si="795"/>
        <v>0</v>
      </c>
      <c r="CS239" s="315">
        <f t="shared" si="795"/>
        <v>0</v>
      </c>
      <c r="CT239" s="315">
        <f t="shared" si="795"/>
        <v>0</v>
      </c>
      <c r="CU239" s="315">
        <f t="shared" si="795"/>
        <v>0</v>
      </c>
      <c r="CV239" s="315">
        <f t="shared" si="795"/>
        <v>0</v>
      </c>
      <c r="CW239" s="315">
        <f t="shared" si="795"/>
        <v>0</v>
      </c>
      <c r="CX239" s="315">
        <f t="shared" si="795"/>
        <v>0</v>
      </c>
      <c r="CY239" s="315">
        <f t="shared" si="795"/>
        <v>0</v>
      </c>
      <c r="CZ239" s="315">
        <f t="shared" si="795"/>
        <v>0</v>
      </c>
    </row>
    <row r="240" spans="1:104" ht="15" hidden="1" customHeight="1" outlineLevel="1" x14ac:dyDescent="0.3">
      <c r="A240" s="304"/>
      <c r="B240" s="368"/>
      <c r="C240" s="352"/>
      <c r="D240" s="352"/>
      <c r="E240" s="369" t="str">
        <f>_xlfn.IFNA(INDEX(Table_Def[[Asset category]:[Unit]],MATCH(Insert_Assets!B240,Table_Def[Asset category],0),2),"")</f>
        <v/>
      </c>
      <c r="F240" s="370"/>
      <c r="G240" s="362" t="s">
        <v>211</v>
      </c>
      <c r="H240" s="371">
        <f t="shared" si="723"/>
        <v>0</v>
      </c>
      <c r="I240" s="352"/>
      <c r="J240" s="364"/>
      <c r="K240" s="313">
        <f>SUMIF($J$22:$J$384,J240,$H$22:$H$384)</f>
        <v>0</v>
      </c>
      <c r="L240" s="312">
        <f t="shared" si="767"/>
        <v>1</v>
      </c>
      <c r="M240" s="313">
        <f t="shared" si="718"/>
        <v>0</v>
      </c>
      <c r="N240" s="372">
        <f>_xlfn.IFNA(INDEX(Table_Def[],MATCH(B240,Table_Def[Asset category],0),3),0)</f>
        <v>0</v>
      </c>
      <c r="P240" s="178"/>
      <c r="Q240" s="178"/>
      <c r="R240" s="178"/>
      <c r="S240" s="178"/>
      <c r="T240" s="302"/>
      <c r="U240" s="302"/>
      <c r="V240" s="302"/>
      <c r="W240" s="302"/>
      <c r="X240" s="302"/>
      <c r="Y240" s="302"/>
      <c r="Z240" s="302"/>
      <c r="AA240" s="302"/>
      <c r="AB240" s="302"/>
      <c r="AC240" s="302"/>
      <c r="AD240" s="302"/>
      <c r="AE240" s="302"/>
      <c r="AF240" s="302"/>
      <c r="AG240" s="302"/>
      <c r="AH240" s="302"/>
      <c r="AI240" s="302"/>
      <c r="AJ240" s="302"/>
      <c r="AK240" s="302"/>
      <c r="AL240" s="302"/>
      <c r="AM240" s="302"/>
      <c r="AN240" s="302"/>
      <c r="AO240" s="302"/>
      <c r="AP240" s="302"/>
      <c r="AQ240" s="302"/>
      <c r="AR240" s="302"/>
      <c r="AS240" s="302"/>
      <c r="AT240" s="302"/>
      <c r="AU240" s="302"/>
      <c r="AV240" s="302"/>
      <c r="AW240" s="302"/>
      <c r="AX240" s="302"/>
      <c r="AY240" s="302"/>
      <c r="AZ240" s="302"/>
      <c r="BA240" s="302"/>
      <c r="BB240" s="302"/>
      <c r="BC240" s="302"/>
      <c r="BD240" s="302"/>
      <c r="BE240" s="302"/>
      <c r="BF240" s="302"/>
      <c r="BG240" s="302"/>
      <c r="BH240" s="302"/>
      <c r="BI240" s="302"/>
      <c r="BJ240" s="302"/>
      <c r="BK240" s="302"/>
      <c r="BL240" s="302"/>
      <c r="BM240" s="302"/>
      <c r="BN240" s="302"/>
      <c r="BO240" s="302"/>
      <c r="BP240" s="302"/>
      <c r="BQ240" s="302"/>
      <c r="BR240" s="302"/>
      <c r="BS240" s="302"/>
      <c r="BT240" s="302"/>
      <c r="BU240" s="302"/>
      <c r="BV240" s="302"/>
      <c r="BW240" s="302"/>
      <c r="BX240" s="302"/>
      <c r="BY240" s="302"/>
      <c r="BZ240" s="302"/>
      <c r="CA240" s="302"/>
      <c r="CB240" s="189"/>
      <c r="CC240" s="303"/>
      <c r="CD240" s="303"/>
      <c r="CE240" s="53" t="s">
        <v>47</v>
      </c>
      <c r="CG240" s="315">
        <f>CG238*Insert_Finance!$C$17</f>
        <v>0</v>
      </c>
      <c r="CH240" s="315">
        <f>CH238*Insert_Finance!$C$17</f>
        <v>0</v>
      </c>
      <c r="CI240" s="315">
        <f>CI238*Insert_Finance!$C$17</f>
        <v>0</v>
      </c>
      <c r="CJ240" s="315">
        <f>CJ238*Insert_Finance!$C$17</f>
        <v>0</v>
      </c>
      <c r="CK240" s="315">
        <f>CK238*Insert_Finance!$C$17</f>
        <v>0</v>
      </c>
      <c r="CL240" s="315">
        <f>CL238*Insert_Finance!$C$17</f>
        <v>0</v>
      </c>
      <c r="CM240" s="315">
        <f>CM238*Insert_Finance!$C$17</f>
        <v>0</v>
      </c>
      <c r="CN240" s="315">
        <f>CN238*Insert_Finance!$C$17</f>
        <v>0</v>
      </c>
      <c r="CO240" s="315">
        <f>CO238*Insert_Finance!$C$17</f>
        <v>0</v>
      </c>
      <c r="CP240" s="315">
        <f>CP238*Insert_Finance!$C$17</f>
        <v>0</v>
      </c>
      <c r="CQ240" s="315">
        <f>CQ238*Insert_Finance!$C$17</f>
        <v>0</v>
      </c>
      <c r="CR240" s="315">
        <f>CR238*Insert_Finance!$C$17</f>
        <v>0</v>
      </c>
      <c r="CS240" s="315">
        <f>CS238*Insert_Finance!$C$17</f>
        <v>0</v>
      </c>
      <c r="CT240" s="315">
        <f>CT238*Insert_Finance!$C$17</f>
        <v>0</v>
      </c>
      <c r="CU240" s="315">
        <f>CU238*Insert_Finance!$C$17</f>
        <v>0</v>
      </c>
      <c r="CV240" s="315">
        <f>CV238*Insert_Finance!$C$17</f>
        <v>0</v>
      </c>
      <c r="CW240" s="315">
        <f>CW238*Insert_Finance!$C$17</f>
        <v>0</v>
      </c>
      <c r="CX240" s="315">
        <f>CX238*Insert_Finance!$C$17</f>
        <v>0</v>
      </c>
      <c r="CY240" s="315">
        <f>CY238*Insert_Finance!$C$17</f>
        <v>0</v>
      </c>
      <c r="CZ240" s="315">
        <f>CZ238*Insert_Finance!$C$17</f>
        <v>0</v>
      </c>
    </row>
    <row r="241" spans="1:104" ht="15" hidden="1" customHeight="1" outlineLevel="1" x14ac:dyDescent="0.3">
      <c r="A241" s="304"/>
      <c r="B241" s="368"/>
      <c r="C241" s="352"/>
      <c r="D241" s="352"/>
      <c r="E241" s="369" t="str">
        <f>_xlfn.IFNA(INDEX(Table_Def[[Asset category]:[Unit]],MATCH(Insert_Assets!B241,Table_Def[Asset category],0),2),"")</f>
        <v/>
      </c>
      <c r="F241" s="370"/>
      <c r="G241" s="362" t="s">
        <v>211</v>
      </c>
      <c r="H241" s="371">
        <f t="shared" si="723"/>
        <v>0</v>
      </c>
      <c r="I241" s="352"/>
      <c r="J241" s="364"/>
      <c r="K241" s="313">
        <f>SUMIF($J$22:$J$384,J241,$H$22:$H$384)</f>
        <v>0</v>
      </c>
      <c r="L241" s="312">
        <f t="shared" si="767"/>
        <v>1</v>
      </c>
      <c r="M241" s="313">
        <f t="shared" si="718"/>
        <v>0</v>
      </c>
      <c r="N241" s="372">
        <f>_xlfn.IFNA(INDEX(Table_Def[],MATCH(B241,Table_Def[Asset category],0),3),0)</f>
        <v>0</v>
      </c>
      <c r="P241" s="178"/>
      <c r="Q241" s="178"/>
      <c r="R241" s="178"/>
      <c r="S241" s="178"/>
      <c r="T241" s="302"/>
      <c r="U241" s="302"/>
      <c r="V241" s="302"/>
      <c r="W241" s="302"/>
      <c r="X241" s="302"/>
      <c r="Y241" s="302"/>
      <c r="Z241" s="302"/>
      <c r="AA241" s="302"/>
      <c r="AB241" s="302"/>
      <c r="AC241" s="302"/>
      <c r="AD241" s="302"/>
      <c r="AE241" s="302"/>
      <c r="AF241" s="302"/>
      <c r="AG241" s="302"/>
      <c r="AH241" s="302"/>
      <c r="AI241" s="302"/>
      <c r="AJ241" s="302"/>
      <c r="AK241" s="302"/>
      <c r="AL241" s="302"/>
      <c r="AM241" s="302"/>
      <c r="AN241" s="302"/>
      <c r="AO241" s="302"/>
      <c r="AP241" s="302"/>
      <c r="AQ241" s="302"/>
      <c r="AR241" s="302"/>
      <c r="AS241" s="302"/>
      <c r="AT241" s="302"/>
      <c r="AU241" s="302"/>
      <c r="AV241" s="302"/>
      <c r="AW241" s="302"/>
      <c r="AX241" s="302"/>
      <c r="AY241" s="302"/>
      <c r="AZ241" s="302"/>
      <c r="BA241" s="302"/>
      <c r="BB241" s="302"/>
      <c r="BC241" s="302"/>
      <c r="BD241" s="302"/>
      <c r="BE241" s="302"/>
      <c r="BF241" s="302"/>
      <c r="BG241" s="302"/>
      <c r="BH241" s="302"/>
      <c r="BI241" s="302"/>
      <c r="BJ241" s="302"/>
      <c r="BK241" s="302"/>
      <c r="BL241" s="302"/>
      <c r="BM241" s="302"/>
      <c r="BN241" s="302"/>
      <c r="BO241" s="302"/>
      <c r="BP241" s="302"/>
      <c r="BQ241" s="302"/>
      <c r="BR241" s="302"/>
      <c r="BS241" s="302"/>
      <c r="BT241" s="302"/>
      <c r="BU241" s="302"/>
      <c r="BV241" s="302"/>
      <c r="BW241" s="302"/>
      <c r="BX241" s="302"/>
      <c r="BY241" s="302"/>
      <c r="BZ241" s="302"/>
      <c r="CA241" s="302"/>
      <c r="CB241" s="189"/>
      <c r="CC241" s="303"/>
      <c r="CD241" s="303"/>
      <c r="CE241" s="53" t="s">
        <v>48</v>
      </c>
      <c r="CF241" s="315"/>
      <c r="CG241" s="315">
        <f ca="1">IF(CG238=0,0,
IF(CG238&lt;1,0,
IF($N235-CG236&lt;&gt;$N235,-PMT(Insert_Finance!$C$17,$N235,OFFSET(CG238,,(CG236-$N235),1,1),0,0),
IF(CG236=0,0,CF241))))</f>
        <v>0</v>
      </c>
      <c r="CH241" s="315">
        <f ca="1">IF(CH238=0,0,
IF(CH238&lt;1,0,
IF($N235-CH236&lt;&gt;$N235,-PMT(Insert_Finance!$C$17,$N235,OFFSET(CH238,,(CH236-$N235),1,1),0,0),
IF(CH236=0,0,CG241))))</f>
        <v>0</v>
      </c>
      <c r="CI241" s="315">
        <f ca="1">IF(CI238=0,0,
IF(CI238&lt;1,0,
IF($N235-CI236&lt;&gt;$N235,-PMT(Insert_Finance!$C$17,$N235,OFFSET(CI238,,(CI236-$N235),1,1),0,0),
IF(CI236=0,0,CH241))))</f>
        <v>0</v>
      </c>
      <c r="CJ241" s="315">
        <f ca="1">IF(CJ238=0,0,
IF(CJ238&lt;1,0,
IF($N235-CJ236&lt;&gt;$N235,-PMT(Insert_Finance!$C$17,$N235,OFFSET(CJ238,,(CJ236-$N235),1,1),0,0),
IF(CJ236=0,0,CI241))))</f>
        <v>0</v>
      </c>
      <c r="CK241" s="315">
        <f ca="1">IF(CK238=0,0,
IF(CK238&lt;1,0,
IF($N235-CK236&lt;&gt;$N235,-PMT(Insert_Finance!$C$17,$N235,OFFSET(CK238,,(CK236-$N235),1,1),0,0),
IF(CK236=0,0,CJ241))))</f>
        <v>0</v>
      </c>
      <c r="CL241" s="315">
        <f ca="1">IF(CL238=0,0,
IF(CL238&lt;1,0,
IF($N235-CL236&lt;&gt;$N235,-PMT(Insert_Finance!$C$17,$N235,OFFSET(CL238,,(CL236-$N235),1,1),0,0),
IF(CL236=0,0,CK241))))</f>
        <v>0</v>
      </c>
      <c r="CM241" s="315">
        <f ca="1">IF(CM238=0,0,
IF(CM238&lt;1,0,
IF($N235-CM236&lt;&gt;$N235,-PMT(Insert_Finance!$C$17,$N235,OFFSET(CM238,,(CM236-$N235),1,1),0,0),
IF(CM236=0,0,CL241))))</f>
        <v>0</v>
      </c>
      <c r="CN241" s="315">
        <f ca="1">IF(CN238=0,0,
IF(CN238&lt;1,0,
IF($N235-CN236&lt;&gt;$N235,-PMT(Insert_Finance!$C$17,$N235,OFFSET(CN238,,(CN236-$N235),1,1),0,0),
IF(CN236=0,0,CM241))))</f>
        <v>0</v>
      </c>
      <c r="CO241" s="315">
        <f ca="1">IF(CO238=0,0,
IF(CO238&lt;1,0,
IF($N235-CO236&lt;&gt;$N235,-PMT(Insert_Finance!$C$17,$N235,OFFSET(CO238,,(CO236-$N235),1,1),0,0),
IF(CO236=0,0,CN241))))</f>
        <v>0</v>
      </c>
      <c r="CP241" s="315">
        <f ca="1">IF(CP238=0,0,
IF(CP238&lt;1,0,
IF($N235-CP236&lt;&gt;$N235,-PMT(Insert_Finance!$C$17,$N235,OFFSET(CP238,,(CP236-$N235),1,1),0,0),
IF(CP236=0,0,CO241))))</f>
        <v>0</v>
      </c>
      <c r="CQ241" s="315">
        <f ca="1">IF(CQ238=0,0,
IF(CQ238&lt;1,0,
IF($N235-CQ236&lt;&gt;$N235,-PMT(Insert_Finance!$C$17,$N235,OFFSET(CQ238,,(CQ236-$N235),1,1),0,0),
IF(CQ236=0,0,CP241))))</f>
        <v>0</v>
      </c>
      <c r="CR241" s="315">
        <f ca="1">IF(CR238=0,0,
IF(CR238&lt;1,0,
IF($N235-CR236&lt;&gt;$N235,-PMT(Insert_Finance!$C$17,$N235,OFFSET(CR238,,(CR236-$N235),1,1),0,0),
IF(CR236=0,0,CQ241))))</f>
        <v>0</v>
      </c>
      <c r="CS241" s="315">
        <f ca="1">IF(CS238=0,0,
IF(CS238&lt;1,0,
IF($N235-CS236&lt;&gt;$N235,-PMT(Insert_Finance!$C$17,$N235,OFFSET(CS238,,(CS236-$N235),1,1),0,0),
IF(CS236=0,0,CR241))))</f>
        <v>0</v>
      </c>
      <c r="CT241" s="315">
        <f ca="1">IF(CT238=0,0,
IF(CT238&lt;1,0,
IF($N235-CT236&lt;&gt;$N235,-PMT(Insert_Finance!$C$17,$N235,OFFSET(CT238,,(CT236-$N235),1,1),0,0),
IF(CT236=0,0,CS241))))</f>
        <v>0</v>
      </c>
      <c r="CU241" s="315">
        <f ca="1">IF(CU238=0,0,
IF(CU238&lt;1,0,
IF($N235-CU236&lt;&gt;$N235,-PMT(Insert_Finance!$C$17,$N235,OFFSET(CU238,,(CU236-$N235),1,1),0,0),
IF(CU236=0,0,CT241))))</f>
        <v>0</v>
      </c>
      <c r="CV241" s="315">
        <f ca="1">IF(CV238=0,0,
IF(CV238&lt;1,0,
IF($N235-CV236&lt;&gt;$N235,-PMT(Insert_Finance!$C$17,$N235,OFFSET(CV238,,(CV236-$N235),1,1),0,0),
IF(CV236=0,0,CU241))))</f>
        <v>0</v>
      </c>
      <c r="CW241" s="315">
        <f ca="1">IF(CW238=0,0,
IF(CW238&lt;1,0,
IF($N235-CW236&lt;&gt;$N235,-PMT(Insert_Finance!$C$17,$N235,OFFSET(CW238,,(CW236-$N235),1,1),0,0),
IF(CW236=0,0,CV241))))</f>
        <v>0</v>
      </c>
      <c r="CX241" s="315">
        <f ca="1">IF(CX238=0,0,
IF(CX238&lt;1,0,
IF($N235-CX236&lt;&gt;$N235,-PMT(Insert_Finance!$C$17,$N235,OFFSET(CX238,,(CX236-$N235),1,1),0,0),
IF(CX236=0,0,CW241))))</f>
        <v>0</v>
      </c>
      <c r="CY241" s="315">
        <f ca="1">IF(CY238=0,0,
IF(CY238&lt;1,0,
IF($N235-CY236&lt;&gt;$N235,-PMT(Insert_Finance!$C$17,$N235,OFFSET(CY238,,(CY236-$N235),1,1),0,0),
IF(CY236=0,0,CX241))))</f>
        <v>0</v>
      </c>
      <c r="CZ241" s="315">
        <f ca="1">IF(CZ238=0,0,
IF(CZ238&lt;1,0,
IF($N235-CZ236&lt;&gt;$N235,-PMT(Insert_Finance!$C$17,$N235,OFFSET(CZ238,,(CZ236-$N235),1,1),0,0),
IF(CZ236=0,0,CY241))))</f>
        <v>0</v>
      </c>
    </row>
    <row r="242" spans="1:104" s="121" customFormat="1" ht="15" customHeight="1" collapsed="1" x14ac:dyDescent="0.3">
      <c r="A242" s="324"/>
      <c r="B242" s="785" t="s">
        <v>141</v>
      </c>
      <c r="C242" s="786"/>
      <c r="D242" s="786"/>
      <c r="E242" s="786"/>
      <c r="F242" s="786"/>
      <c r="G242" s="786"/>
      <c r="H242" s="786"/>
      <c r="I242" s="786"/>
      <c r="J242" s="786"/>
      <c r="K242" s="786"/>
      <c r="L242" s="786"/>
      <c r="M242" s="786"/>
      <c r="N242" s="787"/>
      <c r="P242" s="207"/>
      <c r="Q242" s="207"/>
      <c r="R242" s="207"/>
      <c r="S242" s="207"/>
      <c r="T242" s="302"/>
      <c r="U242" s="302"/>
      <c r="V242" s="302"/>
      <c r="W242" s="302"/>
      <c r="X242" s="302"/>
      <c r="Y242" s="302"/>
      <c r="Z242" s="302"/>
      <c r="AA242" s="302"/>
      <c r="AB242" s="302"/>
      <c r="AC242" s="302"/>
      <c r="AD242" s="302"/>
      <c r="AE242" s="302"/>
      <c r="AF242" s="302"/>
      <c r="AG242" s="302"/>
      <c r="AH242" s="302"/>
      <c r="AI242" s="302"/>
      <c r="AJ242" s="302"/>
      <c r="AK242" s="302"/>
      <c r="AL242" s="302"/>
      <c r="AM242" s="302"/>
      <c r="AN242" s="302"/>
      <c r="AO242" s="302"/>
      <c r="AP242" s="302"/>
      <c r="AQ242" s="302"/>
      <c r="AR242" s="302"/>
      <c r="AS242" s="302"/>
      <c r="AT242" s="302"/>
      <c r="AU242" s="302"/>
      <c r="AV242" s="302"/>
      <c r="AW242" s="302"/>
      <c r="AX242" s="302"/>
      <c r="AY242" s="302"/>
      <c r="AZ242" s="302"/>
      <c r="BA242" s="302"/>
      <c r="BB242" s="302"/>
      <c r="BC242" s="302"/>
      <c r="BD242" s="302"/>
      <c r="BE242" s="302"/>
      <c r="BF242" s="302"/>
      <c r="BG242" s="302"/>
      <c r="BH242" s="302"/>
      <c r="BI242" s="302"/>
      <c r="BJ242" s="302"/>
      <c r="BK242" s="302"/>
      <c r="BL242" s="302"/>
      <c r="BM242" s="302"/>
      <c r="BN242" s="302"/>
      <c r="BO242" s="302"/>
      <c r="BP242" s="302"/>
      <c r="BQ242" s="302"/>
      <c r="BR242" s="302"/>
      <c r="BS242" s="302"/>
      <c r="BT242" s="302"/>
      <c r="BU242" s="302"/>
      <c r="BV242" s="302"/>
      <c r="BW242" s="302"/>
      <c r="BX242" s="302"/>
      <c r="BY242" s="302"/>
      <c r="BZ242" s="302"/>
      <c r="CA242" s="302"/>
      <c r="CB242" s="190"/>
      <c r="CC242" s="373"/>
      <c r="CD242" s="373"/>
      <c r="CF242" s="374"/>
      <c r="CG242" s="374"/>
      <c r="CH242" s="374"/>
      <c r="CI242" s="374"/>
      <c r="CJ242" s="374"/>
      <c r="CK242" s="374"/>
      <c r="CL242" s="374"/>
      <c r="CM242" s="374"/>
      <c r="CN242" s="374"/>
      <c r="CO242" s="374"/>
      <c r="CP242" s="374"/>
      <c r="CQ242" s="374"/>
      <c r="CR242" s="374"/>
      <c r="CS242" s="374"/>
      <c r="CT242" s="374"/>
      <c r="CU242" s="374"/>
      <c r="CV242" s="374"/>
      <c r="CW242" s="374"/>
      <c r="CX242" s="374"/>
      <c r="CY242" s="374"/>
      <c r="CZ242" s="374"/>
    </row>
    <row r="243" spans="1:104" ht="30" customHeight="1" x14ac:dyDescent="0.3">
      <c r="A243" s="304"/>
      <c r="B243" s="691"/>
      <c r="C243" s="692"/>
      <c r="D243" s="693"/>
      <c r="E243" s="398" t="str">
        <f>_xlfn.IFNA(INDEX(Table_Def[[Asset category]:[Unit]],MATCH(Insert_Assets!B243,Table_Def[Asset category],0),2),"")</f>
        <v/>
      </c>
      <c r="F243" s="695"/>
      <c r="G243" s="399" t="s">
        <v>211</v>
      </c>
      <c r="H243" s="400">
        <f t="shared" si="723"/>
        <v>0</v>
      </c>
      <c r="I243" s="701"/>
      <c r="J243" s="702"/>
      <c r="K243" s="378">
        <f>SUMIF($J$22:$J$384,J243,$H$22:$H$384)</f>
        <v>0</v>
      </c>
      <c r="L243" s="366">
        <f t="shared" ref="L243:L274" si="796">_xlfn.IFNA(IF(J243=0,1,IF(1-(INDEX($B$10:$C$12,MATCH(J243,$B$10:$B$12,0),2)/K243)&lt;0,0,1-(INDEX($B$10:$C$12,MATCH(J243,$B$10:$B$12,0),2)/K243))),1)</f>
        <v>1</v>
      </c>
      <c r="M243" s="365">
        <f t="shared" si="718"/>
        <v>0</v>
      </c>
      <c r="N243" s="301">
        <f>_xlfn.IFNA(IF(INDEX(Table_Def[],MATCH(B243,Table_Def[Asset category],0),3)=0,20,INDEX(Table_Def[],MATCH(B243,Table_Def[Asset category],0),3)),0)</f>
        <v>0</v>
      </c>
      <c r="P243" s="178"/>
      <c r="Q243" s="178"/>
      <c r="R243" s="178"/>
      <c r="S243" s="178"/>
      <c r="T243" s="302">
        <f t="shared" si="725"/>
        <v>0</v>
      </c>
      <c r="U243" s="302">
        <f>SUMIF($CG$6:$CZ$6,T$17,$CG246:$CZ246)</f>
        <v>0</v>
      </c>
      <c r="V243" s="302">
        <f>SUMIF($CG$6:$CZ$6,T$17,$CG248:$CZ248)</f>
        <v>0</v>
      </c>
      <c r="W243" s="302">
        <f t="shared" si="726"/>
        <v>0</v>
      </c>
      <c r="X243" s="302">
        <f>SUMIF($CG$6:$CZ$6,W$17,$CG246:$CZ246)</f>
        <v>0</v>
      </c>
      <c r="Y243" s="302">
        <f>SUMIF($CG$6:$CZ$6,W$17,$CG248:$CZ248)</f>
        <v>0</v>
      </c>
      <c r="Z243" s="302">
        <f t="shared" si="727"/>
        <v>0</v>
      </c>
      <c r="AA243" s="302">
        <f>SUMIF($CG$6:$CZ$6,Z$17,$CG246:$CZ246)</f>
        <v>0</v>
      </c>
      <c r="AB243" s="302">
        <f>SUMIF($CG$6:$CZ$6,Z$17,$CG248:$CZ248)</f>
        <v>0</v>
      </c>
      <c r="AC243" s="302">
        <f t="shared" si="728"/>
        <v>0</v>
      </c>
      <c r="AD243" s="302">
        <f>SUMIF($CG$6:$CZ$6,AC$17,$CG246:$CZ246)</f>
        <v>0</v>
      </c>
      <c r="AE243" s="302">
        <f>SUMIF($CG$6:$CZ$6,AC$17,$CG248:$CZ248)</f>
        <v>0</v>
      </c>
      <c r="AF243" s="302">
        <f t="shared" si="729"/>
        <v>0</v>
      </c>
      <c r="AG243" s="302">
        <f>SUMIF($CG$6:$CZ$6,AF$17,$CG246:$CZ246)</f>
        <v>0</v>
      </c>
      <c r="AH243" s="302">
        <f>SUMIF($CG$6:$CZ$6,AF$17,$CG248:$CZ248)</f>
        <v>0</v>
      </c>
      <c r="AI243" s="302">
        <f t="shared" si="730"/>
        <v>0</v>
      </c>
      <c r="AJ243" s="302">
        <f>SUMIF($CG$6:$CZ$6,AI$17,$CG246:$CZ246)</f>
        <v>0</v>
      </c>
      <c r="AK243" s="302">
        <f>SUMIF($CG$6:$CZ$6,AI$17,$CG248:$CZ248)</f>
        <v>0</v>
      </c>
      <c r="AL243" s="302">
        <f t="shared" si="731"/>
        <v>0</v>
      </c>
      <c r="AM243" s="302">
        <f>SUMIF($CG$6:$CZ$6,AL$17,$CG246:$CZ246)</f>
        <v>0</v>
      </c>
      <c r="AN243" s="302">
        <f>SUMIF($CG$6:$CZ$6,AL$17,$CG248:$CZ248)</f>
        <v>0</v>
      </c>
      <c r="AO243" s="302">
        <f t="shared" si="732"/>
        <v>0</v>
      </c>
      <c r="AP243" s="302">
        <f>SUMIF($CG$6:$CZ$6,AO$17,$CG246:$CZ246)</f>
        <v>0</v>
      </c>
      <c r="AQ243" s="302">
        <f>SUMIF($CG$6:$CZ$6,AO$17,$CG248:$CZ248)</f>
        <v>0</v>
      </c>
      <c r="AR243" s="302">
        <f t="shared" si="733"/>
        <v>0</v>
      </c>
      <c r="AS243" s="302">
        <f>SUMIF($CG$6:$CZ$6,AR$17,$CG246:$CZ246)</f>
        <v>0</v>
      </c>
      <c r="AT243" s="302">
        <f>SUMIF($CG$6:$CZ$6,AR$17,$CG248:$CZ248)</f>
        <v>0</v>
      </c>
      <c r="AU243" s="302">
        <f t="shared" si="734"/>
        <v>0</v>
      </c>
      <c r="AV243" s="302">
        <f>SUMIF($CG$6:$CZ$6,AU$17,$CG246:$CZ246)</f>
        <v>0</v>
      </c>
      <c r="AW243" s="302">
        <f>SUMIF($CG$6:$CZ$6,AU$17,$CG248:$CZ248)</f>
        <v>0</v>
      </c>
      <c r="AX243" s="302">
        <f t="shared" si="735"/>
        <v>0</v>
      </c>
      <c r="AY243" s="302">
        <f>SUMIF($CG$6:$CZ$6,AX$17,$CG246:$CZ246)</f>
        <v>0</v>
      </c>
      <c r="AZ243" s="302">
        <f>SUMIF($CG$6:$CZ$6,AX$17,$CG248:$CZ248)</f>
        <v>0</v>
      </c>
      <c r="BA243" s="302">
        <f t="shared" si="736"/>
        <v>0</v>
      </c>
      <c r="BB243" s="302">
        <f>SUMIF($CG$6:$CZ$6,BA$17,$CG246:$CZ246)</f>
        <v>0</v>
      </c>
      <c r="BC243" s="302">
        <f>SUMIF($CG$6:$CZ$6,BA$17,$CG248:$CZ248)</f>
        <v>0</v>
      </c>
      <c r="BD243" s="302">
        <f t="shared" si="737"/>
        <v>0</v>
      </c>
      <c r="BE243" s="302">
        <f>SUMIF($CG$6:$CZ$6,BD$17,$CG246:$CZ246)</f>
        <v>0</v>
      </c>
      <c r="BF243" s="302">
        <f>SUMIF($CG$6:$CZ$6,BD$17,$CG248:$CZ248)</f>
        <v>0</v>
      </c>
      <c r="BG243" s="302">
        <f t="shared" si="738"/>
        <v>0</v>
      </c>
      <c r="BH243" s="302">
        <f>SUMIF($CG$6:$CZ$6,BG$17,$CG246:$CZ246)</f>
        <v>0</v>
      </c>
      <c r="BI243" s="302">
        <f>SUMIF($CG$6:$CZ$6,BG$17,$CG248:$CZ248)</f>
        <v>0</v>
      </c>
      <c r="BJ243" s="302">
        <f t="shared" si="739"/>
        <v>0</v>
      </c>
      <c r="BK243" s="302">
        <f>SUMIF($CG$6:$CZ$6,BJ$17,$CG246:$CZ246)</f>
        <v>0</v>
      </c>
      <c r="BL243" s="302">
        <f>SUMIF($CG$6:$CZ$6,BJ$17,$CG248:$CZ248)</f>
        <v>0</v>
      </c>
      <c r="BM243" s="302">
        <f t="shared" si="740"/>
        <v>0</v>
      </c>
      <c r="BN243" s="302">
        <f>SUMIF($CG$6:$CZ$6,BM$17,$CG246:$CZ246)</f>
        <v>0</v>
      </c>
      <c r="BO243" s="302">
        <f>SUMIF($CG$6:$CZ$6,BM$17,$CG248:$CZ248)</f>
        <v>0</v>
      </c>
      <c r="BP243" s="302">
        <f t="shared" si="741"/>
        <v>0</v>
      </c>
      <c r="BQ243" s="302">
        <f>SUMIF($CG$6:$CZ$6,BP$17,$CG246:$CZ246)</f>
        <v>0</v>
      </c>
      <c r="BR243" s="302">
        <f>SUMIF($CG$6:$CZ$6,BP$17,$CG248:$CZ248)</f>
        <v>0</v>
      </c>
      <c r="BS243" s="302">
        <f t="shared" si="742"/>
        <v>0</v>
      </c>
      <c r="BT243" s="302">
        <f>SUMIF($CG$6:$CZ$6,BS$17,$CG246:$CZ246)</f>
        <v>0</v>
      </c>
      <c r="BU243" s="302">
        <f>SUMIF($CG$6:$CZ$6,BS$17,$CG248:$CZ248)</f>
        <v>0</v>
      </c>
      <c r="BV243" s="302">
        <f t="shared" si="743"/>
        <v>0</v>
      </c>
      <c r="BW243" s="302">
        <f>SUMIF($CG$6:$CZ$6,BV$17,$CG246:$CZ246)</f>
        <v>0</v>
      </c>
      <c r="BX243" s="302">
        <f>SUMIF($CG$6:$CZ$6,BV$17,$CG248:$CZ248)</f>
        <v>0</v>
      </c>
      <c r="BY243" s="302">
        <f t="shared" si="744"/>
        <v>0</v>
      </c>
      <c r="BZ243" s="302">
        <f>SUMIF($CG$6:$CZ$6,BY$17,$CG246:$CZ246)</f>
        <v>0</v>
      </c>
      <c r="CA243" s="302">
        <f>SUMIF($CG$6:$CZ$6,BY$17,$CG248:$CZ248)</f>
        <v>0</v>
      </c>
      <c r="CB243" s="189"/>
      <c r="CC243" s="303"/>
      <c r="CD243" s="303"/>
      <c r="CF243" s="293"/>
      <c r="CG243" s="315"/>
    </row>
    <row r="244" spans="1:104" ht="15" hidden="1" customHeight="1" outlineLevel="1" x14ac:dyDescent="0.3">
      <c r="A244" s="304"/>
      <c r="B244" s="338"/>
      <c r="C244" s="305"/>
      <c r="D244" s="306"/>
      <c r="E244" s="401" t="str">
        <f>_xlfn.IFNA(INDEX(Table_Def[[Asset category]:[Unit]],MATCH(Insert_Assets!B244,Table_Def[Asset category],0),2),"")</f>
        <v/>
      </c>
      <c r="F244" s="339"/>
      <c r="G244" s="340" t="s">
        <v>211</v>
      </c>
      <c r="H244" s="309">
        <f t="shared" si="723"/>
        <v>0</v>
      </c>
      <c r="I244" s="341"/>
      <c r="J244" s="342"/>
      <c r="K244" s="311">
        <f>SUMIF($J$22:$J$384,J244,$H$22:$H$384)</f>
        <v>0</v>
      </c>
      <c r="L244" s="312">
        <f t="shared" si="796"/>
        <v>1</v>
      </c>
      <c r="M244" s="313">
        <f t="shared" si="718"/>
        <v>0</v>
      </c>
      <c r="N244" s="301">
        <f>_xlfn.IFNA(IF(INDEX(Table_Def[],MATCH(B244,Table_Def[Asset category],0),3)=0,1,INDEX(Table_Def[],MATCH(B244,Table_Def[Asset category],0),3)),0)</f>
        <v>0</v>
      </c>
      <c r="P244" s="178"/>
      <c r="Q244" s="178"/>
      <c r="R244" s="178"/>
      <c r="S244" s="178"/>
      <c r="T244" s="302"/>
      <c r="U244" s="302"/>
      <c r="V244" s="302"/>
      <c r="W244" s="302"/>
      <c r="X244" s="302"/>
      <c r="Y244" s="302"/>
      <c r="Z244" s="302"/>
      <c r="AA244" s="302"/>
      <c r="AB244" s="302"/>
      <c r="AC244" s="302"/>
      <c r="AD244" s="302"/>
      <c r="AE244" s="302"/>
      <c r="AF244" s="302"/>
      <c r="AG244" s="302"/>
      <c r="AH244" s="302"/>
      <c r="AI244" s="302"/>
      <c r="AJ244" s="302"/>
      <c r="AK244" s="302"/>
      <c r="AL244" s="302"/>
      <c r="AM244" s="302"/>
      <c r="AN244" s="302"/>
      <c r="AO244" s="302"/>
      <c r="AP244" s="302"/>
      <c r="AQ244" s="302"/>
      <c r="AR244" s="302"/>
      <c r="AS244" s="302"/>
      <c r="AT244" s="302"/>
      <c r="AU244" s="302"/>
      <c r="AV244" s="302"/>
      <c r="AW244" s="302"/>
      <c r="AX244" s="302"/>
      <c r="AY244" s="302"/>
      <c r="AZ244" s="302"/>
      <c r="BA244" s="302"/>
      <c r="BB244" s="302"/>
      <c r="BC244" s="302"/>
      <c r="BD244" s="302"/>
      <c r="BE244" s="302"/>
      <c r="BF244" s="302"/>
      <c r="BG244" s="302"/>
      <c r="BH244" s="302"/>
      <c r="BI244" s="302"/>
      <c r="BJ244" s="302"/>
      <c r="BK244" s="302"/>
      <c r="BL244" s="302"/>
      <c r="BM244" s="302"/>
      <c r="BN244" s="302"/>
      <c r="BO244" s="302"/>
      <c r="BP244" s="302"/>
      <c r="BQ244" s="302"/>
      <c r="BR244" s="302"/>
      <c r="BS244" s="302"/>
      <c r="BT244" s="302"/>
      <c r="BU244" s="302"/>
      <c r="BV244" s="302"/>
      <c r="BW244" s="302"/>
      <c r="BX244" s="302"/>
      <c r="BY244" s="302"/>
      <c r="BZ244" s="302"/>
      <c r="CA244" s="302"/>
      <c r="CB244" s="189"/>
      <c r="CC244" s="303"/>
      <c r="CD244" s="303"/>
      <c r="CE244" s="53" t="s">
        <v>49</v>
      </c>
      <c r="CF244" s="293"/>
      <c r="CG244" s="314">
        <f>IF($I243=CG$6,$N243,
IF(CF243&gt;0,CF243-1,0))</f>
        <v>0</v>
      </c>
      <c r="CH244" s="314">
        <f ca="1">IF(OR($I243=CH$6,CG245=$N243),$N243,
IF(CG244&gt;0,CG244-1,0))</f>
        <v>0</v>
      </c>
      <c r="CI244" s="314">
        <f t="shared" ref="CI244" ca="1" si="797">IF(OR($I243=CI$6,CH245=$N243),$N243,
IF(CH244&gt;0,CH244-1,0))</f>
        <v>0</v>
      </c>
      <c r="CJ244" s="314">
        <f t="shared" ref="CJ244" ca="1" si="798">IF(OR($I243=CJ$6,CI245=$N243),$N243,
IF(CI244&gt;0,CI244-1,0))</f>
        <v>0</v>
      </c>
      <c r="CK244" s="314">
        <f t="shared" ref="CK244" ca="1" si="799">IF(OR($I243=CK$6,CJ245=$N243),$N243,
IF(CJ244&gt;0,CJ244-1,0))</f>
        <v>0</v>
      </c>
      <c r="CL244" s="314">
        <f t="shared" ref="CL244" ca="1" si="800">IF(OR($I243=CL$6,CK245=$N243),$N243,
IF(CK244&gt;0,CK244-1,0))</f>
        <v>0</v>
      </c>
      <c r="CM244" s="314">
        <f t="shared" ref="CM244" ca="1" si="801">IF(OR($I243=CM$6,CL245=$N243),$N243,
IF(CL244&gt;0,CL244-1,0))</f>
        <v>0</v>
      </c>
      <c r="CN244" s="314">
        <f t="shared" ref="CN244" ca="1" si="802">IF(OR($I243=CN$6,CM245=$N243),$N243,
IF(CM244&gt;0,CM244-1,0))</f>
        <v>0</v>
      </c>
      <c r="CO244" s="314">
        <f t="shared" ref="CO244" ca="1" si="803">IF(OR($I243=CO$6,CN245=$N243),$N243,
IF(CN244&gt;0,CN244-1,0))</f>
        <v>0</v>
      </c>
      <c r="CP244" s="314">
        <f t="shared" ref="CP244" ca="1" si="804">IF(OR($I243=CP$6,CO245=$N243),$N243,
IF(CO244&gt;0,CO244-1,0))</f>
        <v>0</v>
      </c>
      <c r="CQ244" s="314">
        <f t="shared" ref="CQ244" ca="1" si="805">IF(OR($I243=CQ$6,CP245=$N243),$N243,
IF(CP244&gt;0,CP244-1,0))</f>
        <v>0</v>
      </c>
      <c r="CR244" s="314">
        <f t="shared" ref="CR244" ca="1" si="806">IF(OR($I243=CR$6,CQ245=$N243),$N243,
IF(CQ244&gt;0,CQ244-1,0))</f>
        <v>0</v>
      </c>
      <c r="CS244" s="314">
        <f t="shared" ref="CS244" ca="1" si="807">IF(OR($I243=CS$6,CR245=$N243),$N243,
IF(CR244&gt;0,CR244-1,0))</f>
        <v>0</v>
      </c>
      <c r="CT244" s="314">
        <f t="shared" ref="CT244" ca="1" si="808">IF(OR($I243=CT$6,CS245=$N243),$N243,
IF(CS244&gt;0,CS244-1,0))</f>
        <v>0</v>
      </c>
      <c r="CU244" s="314">
        <f t="shared" ref="CU244" ca="1" si="809">IF(OR($I243=CU$6,CT245=$N243),$N243,
IF(CT244&gt;0,CT244-1,0))</f>
        <v>0</v>
      </c>
      <c r="CV244" s="314">
        <f t="shared" ref="CV244" ca="1" si="810">IF(OR($I243=CV$6,CU245=$N243),$N243,
IF(CU244&gt;0,CU244-1,0))</f>
        <v>0</v>
      </c>
      <c r="CW244" s="314">
        <f t="shared" ref="CW244" ca="1" si="811">IF(OR($I243=CW$6,CV245=$N243),$N243,
IF(CV244&gt;0,CV244-1,0))</f>
        <v>0</v>
      </c>
      <c r="CX244" s="314">
        <f t="shared" ref="CX244" ca="1" si="812">IF(OR($I243=CX$6,CW245=$N243),$N243,
IF(CW244&gt;0,CW244-1,0))</f>
        <v>0</v>
      </c>
      <c r="CY244" s="314">
        <f t="shared" ref="CY244" ca="1" si="813">IF(OR($I243=CY$6,CX245=$N243),$N243,
IF(CX244&gt;0,CX244-1,0))</f>
        <v>0</v>
      </c>
      <c r="CZ244" s="314">
        <f t="shared" ref="CZ244" ca="1" si="814">IF(OR($I243=CZ$6,CY245=$N243),$N243,
IF(CY244&gt;0,CY244-1,0))</f>
        <v>0</v>
      </c>
    </row>
    <row r="245" spans="1:104" ht="15" hidden="1" customHeight="1" outlineLevel="1" x14ac:dyDescent="0.3">
      <c r="A245" s="304"/>
      <c r="B245" s="338"/>
      <c r="C245" s="305"/>
      <c r="D245" s="306"/>
      <c r="E245" s="401" t="str">
        <f>_xlfn.IFNA(INDEX(Table_Def[[Asset category]:[Unit]],MATCH(Insert_Assets!B245,Table_Def[Asset category],0),2),"")</f>
        <v/>
      </c>
      <c r="F245" s="339"/>
      <c r="G245" s="340" t="s">
        <v>211</v>
      </c>
      <c r="H245" s="309">
        <f t="shared" si="723"/>
        <v>0</v>
      </c>
      <c r="I245" s="341"/>
      <c r="J245" s="342"/>
      <c r="K245" s="311"/>
      <c r="L245" s="312">
        <f t="shared" si="796"/>
        <v>1</v>
      </c>
      <c r="M245" s="313">
        <f t="shared" si="718"/>
        <v>0</v>
      </c>
      <c r="N245" s="301">
        <f>_xlfn.IFNA(IF(INDEX(Table_Def[],MATCH(B245,Table_Def[Asset category],0),3)=0,1,INDEX(Table_Def[],MATCH(B245,Table_Def[Asset category],0),3)),0)</f>
        <v>0</v>
      </c>
      <c r="P245" s="178"/>
      <c r="Q245" s="178"/>
      <c r="R245" s="178"/>
      <c r="S245" s="178"/>
      <c r="T245" s="302"/>
      <c r="U245" s="302"/>
      <c r="V245" s="302"/>
      <c r="W245" s="302"/>
      <c r="X245" s="302"/>
      <c r="Y245" s="302"/>
      <c r="Z245" s="302"/>
      <c r="AA245" s="302"/>
      <c r="AB245" s="302"/>
      <c r="AC245" s="302"/>
      <c r="AD245" s="302"/>
      <c r="AE245" s="302"/>
      <c r="AF245" s="302"/>
      <c r="AG245" s="302"/>
      <c r="AH245" s="302"/>
      <c r="AI245" s="302"/>
      <c r="AJ245" s="302"/>
      <c r="AK245" s="302"/>
      <c r="AL245" s="302"/>
      <c r="AM245" s="302"/>
      <c r="AN245" s="302"/>
      <c r="AO245" s="302"/>
      <c r="AP245" s="302"/>
      <c r="AQ245" s="302"/>
      <c r="AR245" s="302"/>
      <c r="AS245" s="302"/>
      <c r="AT245" s="302"/>
      <c r="AU245" s="302"/>
      <c r="AV245" s="302"/>
      <c r="AW245" s="302"/>
      <c r="AX245" s="302"/>
      <c r="AY245" s="302"/>
      <c r="AZ245" s="302"/>
      <c r="BA245" s="302"/>
      <c r="BB245" s="302"/>
      <c r="BC245" s="302"/>
      <c r="BD245" s="302"/>
      <c r="BE245" s="302"/>
      <c r="BF245" s="302"/>
      <c r="BG245" s="302"/>
      <c r="BH245" s="302"/>
      <c r="BI245" s="302"/>
      <c r="BJ245" s="302"/>
      <c r="BK245" s="302"/>
      <c r="BL245" s="302"/>
      <c r="BM245" s="302"/>
      <c r="BN245" s="302"/>
      <c r="BO245" s="302"/>
      <c r="BP245" s="302"/>
      <c r="BQ245" s="302"/>
      <c r="BR245" s="302"/>
      <c r="BS245" s="302"/>
      <c r="BT245" s="302"/>
      <c r="BU245" s="302"/>
      <c r="BV245" s="302"/>
      <c r="BW245" s="302"/>
      <c r="BX245" s="302"/>
      <c r="BY245" s="302"/>
      <c r="BZ245" s="302"/>
      <c r="CA245" s="302"/>
      <c r="CB245" s="189"/>
      <c r="CC245" s="303"/>
      <c r="CD245" s="303"/>
      <c r="CE245" s="53" t="s">
        <v>116</v>
      </c>
      <c r="CF245" s="293"/>
      <c r="CG245" s="314">
        <f t="shared" ref="CG245" ca="1" si="815">IF(AND(CG244=$N243,CG244&gt;0),1,IF(CG244=0,0,OFFSET(CG244,,(CG244-$N243),1,1)-CG244+1))</f>
        <v>0</v>
      </c>
      <c r="CH245" s="314">
        <f ca="1">IF(AND(CH244=$N243,CH244&gt;0),1,IF(CH244=0,0,OFFSET(CH244,,(CH244-$N243),1,1)-CH244+1))</f>
        <v>0</v>
      </c>
      <c r="CI245" s="314">
        <f t="shared" ref="CI245:CZ245" ca="1" si="816">IF(AND(CI244=$N243,CI244&gt;0),1,IF(CI244=0,0,OFFSET(CI244,,(CI244-$N243),1,1)-CI244+1))</f>
        <v>0</v>
      </c>
      <c r="CJ245" s="314">
        <f t="shared" ca="1" si="816"/>
        <v>0</v>
      </c>
      <c r="CK245" s="314">
        <f t="shared" ca="1" si="816"/>
        <v>0</v>
      </c>
      <c r="CL245" s="314">
        <f t="shared" ca="1" si="816"/>
        <v>0</v>
      </c>
      <c r="CM245" s="314">
        <f t="shared" ca="1" si="816"/>
        <v>0</v>
      </c>
      <c r="CN245" s="314">
        <f t="shared" ca="1" si="816"/>
        <v>0</v>
      </c>
      <c r="CO245" s="314">
        <f t="shared" ca="1" si="816"/>
        <v>0</v>
      </c>
      <c r="CP245" s="314">
        <f t="shared" ca="1" si="816"/>
        <v>0</v>
      </c>
      <c r="CQ245" s="314">
        <f t="shared" ca="1" si="816"/>
        <v>0</v>
      </c>
      <c r="CR245" s="314">
        <f t="shared" ca="1" si="816"/>
        <v>0</v>
      </c>
      <c r="CS245" s="314">
        <f t="shared" ca="1" si="816"/>
        <v>0</v>
      </c>
      <c r="CT245" s="314">
        <f t="shared" ca="1" si="816"/>
        <v>0</v>
      </c>
      <c r="CU245" s="314">
        <f t="shared" ca="1" si="816"/>
        <v>0</v>
      </c>
      <c r="CV245" s="314">
        <f t="shared" ca="1" si="816"/>
        <v>0</v>
      </c>
      <c r="CW245" s="314">
        <f t="shared" ca="1" si="816"/>
        <v>0</v>
      </c>
      <c r="CX245" s="314">
        <f t="shared" ca="1" si="816"/>
        <v>0</v>
      </c>
      <c r="CY245" s="314">
        <f t="shared" ca="1" si="816"/>
        <v>0</v>
      </c>
      <c r="CZ245" s="314">
        <f t="shared" ca="1" si="816"/>
        <v>0</v>
      </c>
    </row>
    <row r="246" spans="1:104" ht="15" hidden="1" customHeight="1" outlineLevel="1" x14ac:dyDescent="0.3">
      <c r="A246" s="304"/>
      <c r="B246" s="338"/>
      <c r="C246" s="305"/>
      <c r="D246" s="306"/>
      <c r="E246" s="401" t="str">
        <f>_xlfn.IFNA(INDEX(Table_Def[[Asset category]:[Unit]],MATCH(Insert_Assets!B246,Table_Def[Asset category],0),2),"")</f>
        <v/>
      </c>
      <c r="F246" s="339"/>
      <c r="G246" s="340" t="s">
        <v>211</v>
      </c>
      <c r="H246" s="309">
        <f t="shared" si="723"/>
        <v>0</v>
      </c>
      <c r="I246" s="341"/>
      <c r="J246" s="342"/>
      <c r="K246" s="311">
        <f t="shared" ref="K246:K251" si="817">SUMIF($J$22:$J$384,J246,$H$22:$H$384)</f>
        <v>0</v>
      </c>
      <c r="L246" s="312">
        <f t="shared" si="796"/>
        <v>1</v>
      </c>
      <c r="M246" s="313">
        <f t="shared" si="718"/>
        <v>0</v>
      </c>
      <c r="N246" s="301">
        <f>_xlfn.IFNA(IF(INDEX(Table_Def[],MATCH(B246,Table_Def[Asset category],0),3)=0,1,INDEX(Table_Def[],MATCH(B246,Table_Def[Asset category],0),3)),0)</f>
        <v>0</v>
      </c>
      <c r="P246" s="178"/>
      <c r="Q246" s="178"/>
      <c r="R246" s="178"/>
      <c r="S246" s="178"/>
      <c r="T246" s="302"/>
      <c r="U246" s="302"/>
      <c r="V246" s="302"/>
      <c r="W246" s="302"/>
      <c r="X246" s="302"/>
      <c r="Y246" s="302"/>
      <c r="Z246" s="302"/>
      <c r="AA246" s="302"/>
      <c r="AB246" s="302"/>
      <c r="AC246" s="302"/>
      <c r="AD246" s="302"/>
      <c r="AE246" s="302"/>
      <c r="AF246" s="302"/>
      <c r="AG246" s="302"/>
      <c r="AH246" s="302"/>
      <c r="AI246" s="302"/>
      <c r="AJ246" s="302"/>
      <c r="AK246" s="302"/>
      <c r="AL246" s="302"/>
      <c r="AM246" s="302"/>
      <c r="AN246" s="302"/>
      <c r="AO246" s="302"/>
      <c r="AP246" s="302"/>
      <c r="AQ246" s="302"/>
      <c r="AR246" s="302"/>
      <c r="AS246" s="302"/>
      <c r="AT246" s="302"/>
      <c r="AU246" s="302"/>
      <c r="AV246" s="302"/>
      <c r="AW246" s="302"/>
      <c r="AX246" s="302"/>
      <c r="AY246" s="302"/>
      <c r="AZ246" s="302"/>
      <c r="BA246" s="302"/>
      <c r="BB246" s="302"/>
      <c r="BC246" s="302"/>
      <c r="BD246" s="302"/>
      <c r="BE246" s="302"/>
      <c r="BF246" s="302"/>
      <c r="BG246" s="302"/>
      <c r="BH246" s="302"/>
      <c r="BI246" s="302"/>
      <c r="BJ246" s="302"/>
      <c r="BK246" s="302"/>
      <c r="BL246" s="302"/>
      <c r="BM246" s="302"/>
      <c r="BN246" s="302"/>
      <c r="BO246" s="302"/>
      <c r="BP246" s="302"/>
      <c r="BQ246" s="302"/>
      <c r="BR246" s="302"/>
      <c r="BS246" s="302"/>
      <c r="BT246" s="302"/>
      <c r="BU246" s="302"/>
      <c r="BV246" s="302"/>
      <c r="BW246" s="302"/>
      <c r="BX246" s="302"/>
      <c r="BY246" s="302"/>
      <c r="BZ246" s="302"/>
      <c r="CA246" s="302"/>
      <c r="CB246" s="189"/>
      <c r="CC246" s="303"/>
      <c r="CD246" s="303"/>
      <c r="CE246" s="53" t="s">
        <v>3</v>
      </c>
      <c r="CG246" s="315">
        <f t="shared" ref="CG246:CK246" si="818">IF($I243=CG$6,$H243*$L243,IF(CG244=$N243,$H243,
IF(CF246&gt;0,+CF246-CF247,0)))</f>
        <v>0</v>
      </c>
      <c r="CH246" s="315">
        <f t="shared" ca="1" si="818"/>
        <v>0</v>
      </c>
      <c r="CI246" s="315">
        <f t="shared" ca="1" si="818"/>
        <v>0</v>
      </c>
      <c r="CJ246" s="315">
        <f t="shared" ca="1" si="818"/>
        <v>0</v>
      </c>
      <c r="CK246" s="315">
        <f t="shared" ca="1" si="818"/>
        <v>0</v>
      </c>
      <c r="CL246" s="315">
        <f ca="1">IF($I243=CL$6,$H243*$L243,IF(CL244=$N243,$H243,
IF(CK246&gt;0,+CK246-CK247,0)))</f>
        <v>0</v>
      </c>
      <c r="CM246" s="315">
        <f t="shared" ref="CM246:CZ246" ca="1" si="819">IF($I243=CM$6,$H243*$L243,IF(CM244=$N243,$H243,
IF(CL246&gt;0,+CL246-CL247,0)))</f>
        <v>0</v>
      </c>
      <c r="CN246" s="315">
        <f t="shared" ca="1" si="819"/>
        <v>0</v>
      </c>
      <c r="CO246" s="315">
        <f t="shared" ca="1" si="819"/>
        <v>0</v>
      </c>
      <c r="CP246" s="315">
        <f t="shared" ca="1" si="819"/>
        <v>0</v>
      </c>
      <c r="CQ246" s="315">
        <f t="shared" ca="1" si="819"/>
        <v>0</v>
      </c>
      <c r="CR246" s="315">
        <f t="shared" ca="1" si="819"/>
        <v>0</v>
      </c>
      <c r="CS246" s="315">
        <f t="shared" ca="1" si="819"/>
        <v>0</v>
      </c>
      <c r="CT246" s="315">
        <f t="shared" ca="1" si="819"/>
        <v>0</v>
      </c>
      <c r="CU246" s="315">
        <f t="shared" ca="1" si="819"/>
        <v>0</v>
      </c>
      <c r="CV246" s="315">
        <f t="shared" ca="1" si="819"/>
        <v>0</v>
      </c>
      <c r="CW246" s="315">
        <f t="shared" ca="1" si="819"/>
        <v>0</v>
      </c>
      <c r="CX246" s="315">
        <f t="shared" ca="1" si="819"/>
        <v>0</v>
      </c>
      <c r="CY246" s="315">
        <f t="shared" ca="1" si="819"/>
        <v>0</v>
      </c>
      <c r="CZ246" s="315">
        <f t="shared" ca="1" si="819"/>
        <v>0</v>
      </c>
    </row>
    <row r="247" spans="1:104" ht="15" hidden="1" customHeight="1" outlineLevel="1" x14ac:dyDescent="0.3">
      <c r="A247" s="304"/>
      <c r="B247" s="338"/>
      <c r="C247" s="305"/>
      <c r="D247" s="306"/>
      <c r="E247" s="401" t="str">
        <f>_xlfn.IFNA(INDEX(Table_Def[[Asset category]:[Unit]],MATCH(Insert_Assets!B247,Table_Def[Asset category],0),2),"")</f>
        <v/>
      </c>
      <c r="F247" s="339"/>
      <c r="G247" s="340" t="s">
        <v>211</v>
      </c>
      <c r="H247" s="309">
        <f t="shared" si="723"/>
        <v>0</v>
      </c>
      <c r="I247" s="341"/>
      <c r="J247" s="342"/>
      <c r="K247" s="311">
        <f t="shared" si="817"/>
        <v>0</v>
      </c>
      <c r="L247" s="312">
        <f t="shared" si="796"/>
        <v>1</v>
      </c>
      <c r="M247" s="313">
        <f t="shared" si="718"/>
        <v>0</v>
      </c>
      <c r="N247" s="301">
        <f>_xlfn.IFNA(IF(INDEX(Table_Def[],MATCH(B247,Table_Def[Asset category],0),3)=0,1,INDEX(Table_Def[],MATCH(B247,Table_Def[Asset category],0),3)),0)</f>
        <v>0</v>
      </c>
      <c r="P247" s="178"/>
      <c r="Q247" s="178"/>
      <c r="R247" s="178"/>
      <c r="S247" s="178"/>
      <c r="T247" s="302"/>
      <c r="U247" s="302"/>
      <c r="V247" s="302"/>
      <c r="W247" s="302"/>
      <c r="X247" s="302"/>
      <c r="Y247" s="302"/>
      <c r="Z247" s="302"/>
      <c r="AA247" s="302"/>
      <c r="AB247" s="302"/>
      <c r="AC247" s="302"/>
      <c r="AD247" s="302"/>
      <c r="AE247" s="302"/>
      <c r="AF247" s="302"/>
      <c r="AG247" s="302"/>
      <c r="AH247" s="302"/>
      <c r="AI247" s="302"/>
      <c r="AJ247" s="302"/>
      <c r="AK247" s="302"/>
      <c r="AL247" s="302"/>
      <c r="AM247" s="302"/>
      <c r="AN247" s="302"/>
      <c r="AO247" s="302"/>
      <c r="AP247" s="302"/>
      <c r="AQ247" s="302"/>
      <c r="AR247" s="302"/>
      <c r="AS247" s="302"/>
      <c r="AT247" s="302"/>
      <c r="AU247" s="302"/>
      <c r="AV247" s="302"/>
      <c r="AW247" s="302"/>
      <c r="AX247" s="302"/>
      <c r="AY247" s="302"/>
      <c r="AZ247" s="302"/>
      <c r="BA247" s="302"/>
      <c r="BB247" s="302"/>
      <c r="BC247" s="302"/>
      <c r="BD247" s="302"/>
      <c r="BE247" s="302"/>
      <c r="BF247" s="302"/>
      <c r="BG247" s="302"/>
      <c r="BH247" s="302"/>
      <c r="BI247" s="302"/>
      <c r="BJ247" s="302"/>
      <c r="BK247" s="302"/>
      <c r="BL247" s="302"/>
      <c r="BM247" s="302"/>
      <c r="BN247" s="302"/>
      <c r="BO247" s="302"/>
      <c r="BP247" s="302"/>
      <c r="BQ247" s="302"/>
      <c r="BR247" s="302"/>
      <c r="BS247" s="302"/>
      <c r="BT247" s="302"/>
      <c r="BU247" s="302"/>
      <c r="BV247" s="302"/>
      <c r="BW247" s="302"/>
      <c r="BX247" s="302"/>
      <c r="BY247" s="302"/>
      <c r="BZ247" s="302"/>
      <c r="CA247" s="302"/>
      <c r="CB247" s="189"/>
      <c r="CC247" s="303"/>
      <c r="CD247" s="303"/>
      <c r="CE247" s="53" t="s">
        <v>38</v>
      </c>
      <c r="CF247" s="315"/>
      <c r="CG247" s="315">
        <f>IF(CG248&lt;1,0,CG249-CG248)</f>
        <v>0</v>
      </c>
      <c r="CH247" s="315">
        <f t="shared" ref="CH247:CZ247" ca="1" si="820">IF(CH248&lt;1,0,CH249-CH248)</f>
        <v>0</v>
      </c>
      <c r="CI247" s="315">
        <f t="shared" ca="1" si="820"/>
        <v>0</v>
      </c>
      <c r="CJ247" s="315">
        <f t="shared" ca="1" si="820"/>
        <v>0</v>
      </c>
      <c r="CK247" s="315">
        <f t="shared" ca="1" si="820"/>
        <v>0</v>
      </c>
      <c r="CL247" s="315">
        <f t="shared" ca="1" si="820"/>
        <v>0</v>
      </c>
      <c r="CM247" s="315">
        <f t="shared" ca="1" si="820"/>
        <v>0</v>
      </c>
      <c r="CN247" s="315">
        <f t="shared" ca="1" si="820"/>
        <v>0</v>
      </c>
      <c r="CO247" s="315">
        <f t="shared" ca="1" si="820"/>
        <v>0</v>
      </c>
      <c r="CP247" s="315">
        <f t="shared" ca="1" si="820"/>
        <v>0</v>
      </c>
      <c r="CQ247" s="315">
        <f t="shared" ca="1" si="820"/>
        <v>0</v>
      </c>
      <c r="CR247" s="315">
        <f t="shared" ca="1" si="820"/>
        <v>0</v>
      </c>
      <c r="CS247" s="315">
        <f t="shared" ca="1" si="820"/>
        <v>0</v>
      </c>
      <c r="CT247" s="315">
        <f t="shared" ca="1" si="820"/>
        <v>0</v>
      </c>
      <c r="CU247" s="315">
        <f t="shared" ca="1" si="820"/>
        <v>0</v>
      </c>
      <c r="CV247" s="315">
        <f t="shared" ca="1" si="820"/>
        <v>0</v>
      </c>
      <c r="CW247" s="315">
        <f t="shared" ca="1" si="820"/>
        <v>0</v>
      </c>
      <c r="CX247" s="315">
        <f t="shared" ca="1" si="820"/>
        <v>0</v>
      </c>
      <c r="CY247" s="315">
        <f t="shared" ca="1" si="820"/>
        <v>0</v>
      </c>
      <c r="CZ247" s="315">
        <f t="shared" ca="1" si="820"/>
        <v>0</v>
      </c>
    </row>
    <row r="248" spans="1:104" ht="15" hidden="1" customHeight="1" outlineLevel="1" x14ac:dyDescent="0.3">
      <c r="A248" s="304"/>
      <c r="B248" s="338"/>
      <c r="C248" s="305"/>
      <c r="D248" s="306"/>
      <c r="E248" s="401" t="str">
        <f>_xlfn.IFNA(INDEX(Table_Def[[Asset category]:[Unit]],MATCH(Insert_Assets!B248,Table_Def[Asset category],0),2),"")</f>
        <v/>
      </c>
      <c r="F248" s="339"/>
      <c r="G248" s="340" t="s">
        <v>211</v>
      </c>
      <c r="H248" s="309">
        <f t="shared" si="723"/>
        <v>0</v>
      </c>
      <c r="I248" s="341"/>
      <c r="J248" s="342"/>
      <c r="K248" s="311">
        <f t="shared" si="817"/>
        <v>0</v>
      </c>
      <c r="L248" s="312">
        <f t="shared" si="796"/>
        <v>1</v>
      </c>
      <c r="M248" s="313">
        <f t="shared" si="718"/>
        <v>0</v>
      </c>
      <c r="N248" s="301">
        <f>_xlfn.IFNA(IF(INDEX(Table_Def[],MATCH(B248,Table_Def[Asset category],0),3)=0,1,INDEX(Table_Def[],MATCH(B248,Table_Def[Asset category],0),3)),0)</f>
        <v>0</v>
      </c>
      <c r="P248" s="178"/>
      <c r="Q248" s="178"/>
      <c r="R248" s="178"/>
      <c r="S248" s="178"/>
      <c r="T248" s="302"/>
      <c r="U248" s="302"/>
      <c r="V248" s="302"/>
      <c r="W248" s="302"/>
      <c r="X248" s="302"/>
      <c r="Y248" s="302"/>
      <c r="Z248" s="302"/>
      <c r="AA248" s="302"/>
      <c r="AB248" s="302"/>
      <c r="AC248" s="302"/>
      <c r="AD248" s="302"/>
      <c r="AE248" s="302"/>
      <c r="AF248" s="302"/>
      <c r="AG248" s="302"/>
      <c r="AH248" s="302"/>
      <c r="AI248" s="302"/>
      <c r="AJ248" s="302"/>
      <c r="AK248" s="302"/>
      <c r="AL248" s="302"/>
      <c r="AM248" s="302"/>
      <c r="AN248" s="302"/>
      <c r="AO248" s="302"/>
      <c r="AP248" s="302"/>
      <c r="AQ248" s="302"/>
      <c r="AR248" s="302"/>
      <c r="AS248" s="302"/>
      <c r="AT248" s="302"/>
      <c r="AU248" s="302"/>
      <c r="AV248" s="302"/>
      <c r="AW248" s="302"/>
      <c r="AX248" s="302"/>
      <c r="AY248" s="302"/>
      <c r="AZ248" s="302"/>
      <c r="BA248" s="302"/>
      <c r="BB248" s="302"/>
      <c r="BC248" s="302"/>
      <c r="BD248" s="302"/>
      <c r="BE248" s="302"/>
      <c r="BF248" s="302"/>
      <c r="BG248" s="302"/>
      <c r="BH248" s="302"/>
      <c r="BI248" s="302"/>
      <c r="BJ248" s="302"/>
      <c r="BK248" s="302"/>
      <c r="BL248" s="302"/>
      <c r="BM248" s="302"/>
      <c r="BN248" s="302"/>
      <c r="BO248" s="302"/>
      <c r="BP248" s="302"/>
      <c r="BQ248" s="302"/>
      <c r="BR248" s="302"/>
      <c r="BS248" s="302"/>
      <c r="BT248" s="302"/>
      <c r="BU248" s="302"/>
      <c r="BV248" s="302"/>
      <c r="BW248" s="302"/>
      <c r="BX248" s="302"/>
      <c r="BY248" s="302"/>
      <c r="BZ248" s="302"/>
      <c r="CA248" s="302"/>
      <c r="CB248" s="189"/>
      <c r="CC248" s="303"/>
      <c r="CD248" s="303"/>
      <c r="CE248" s="53" t="s">
        <v>47</v>
      </c>
      <c r="CG248" s="315">
        <f>CG246*Insert_Finance!$C$17</f>
        <v>0</v>
      </c>
      <c r="CH248" s="315">
        <f ca="1">CH246*Insert_Finance!$C$17</f>
        <v>0</v>
      </c>
      <c r="CI248" s="315">
        <f ca="1">CI246*Insert_Finance!$C$17</f>
        <v>0</v>
      </c>
      <c r="CJ248" s="315">
        <f ca="1">CJ246*Insert_Finance!$C$17</f>
        <v>0</v>
      </c>
      <c r="CK248" s="315">
        <f ca="1">CK246*Insert_Finance!$C$17</f>
        <v>0</v>
      </c>
      <c r="CL248" s="315">
        <f ca="1">CL246*Insert_Finance!$C$17</f>
        <v>0</v>
      </c>
      <c r="CM248" s="315">
        <f ca="1">CM246*Insert_Finance!$C$17</f>
        <v>0</v>
      </c>
      <c r="CN248" s="315">
        <f ca="1">CN246*Insert_Finance!$C$17</f>
        <v>0</v>
      </c>
      <c r="CO248" s="315">
        <f ca="1">CO246*Insert_Finance!$C$17</f>
        <v>0</v>
      </c>
      <c r="CP248" s="315">
        <f ca="1">CP246*Insert_Finance!$C$17</f>
        <v>0</v>
      </c>
      <c r="CQ248" s="315">
        <f ca="1">CQ246*Insert_Finance!$C$17</f>
        <v>0</v>
      </c>
      <c r="CR248" s="315">
        <f ca="1">CR246*Insert_Finance!$C$17</f>
        <v>0</v>
      </c>
      <c r="CS248" s="315">
        <f ca="1">CS246*Insert_Finance!$C$17</f>
        <v>0</v>
      </c>
      <c r="CT248" s="315">
        <f ca="1">CT246*Insert_Finance!$C$17</f>
        <v>0</v>
      </c>
      <c r="CU248" s="315">
        <f ca="1">CU246*Insert_Finance!$C$17</f>
        <v>0</v>
      </c>
      <c r="CV248" s="315">
        <f ca="1">CV246*Insert_Finance!$C$17</f>
        <v>0</v>
      </c>
      <c r="CW248" s="315">
        <f ca="1">CW246*Insert_Finance!$C$17</f>
        <v>0</v>
      </c>
      <c r="CX248" s="315">
        <f ca="1">CX246*Insert_Finance!$C$17</f>
        <v>0</v>
      </c>
      <c r="CY248" s="315">
        <f ca="1">CY246*Insert_Finance!$C$17</f>
        <v>0</v>
      </c>
      <c r="CZ248" s="315">
        <f ca="1">CZ246*Insert_Finance!$C$17</f>
        <v>0</v>
      </c>
    </row>
    <row r="249" spans="1:104" ht="15" hidden="1" customHeight="1" outlineLevel="1" x14ac:dyDescent="0.3">
      <c r="A249" s="304"/>
      <c r="B249" s="338"/>
      <c r="C249" s="305"/>
      <c r="D249" s="306"/>
      <c r="E249" s="401" t="str">
        <f>_xlfn.IFNA(INDEX(Table_Def[[Asset category]:[Unit]],MATCH(Insert_Assets!B249,Table_Def[Asset category],0),2),"")</f>
        <v/>
      </c>
      <c r="F249" s="339"/>
      <c r="G249" s="340" t="s">
        <v>211</v>
      </c>
      <c r="H249" s="309">
        <f t="shared" si="723"/>
        <v>0</v>
      </c>
      <c r="I249" s="341"/>
      <c r="J249" s="342"/>
      <c r="K249" s="311">
        <f t="shared" si="817"/>
        <v>0</v>
      </c>
      <c r="L249" s="312">
        <f t="shared" si="796"/>
        <v>1</v>
      </c>
      <c r="M249" s="313">
        <f t="shared" si="718"/>
        <v>0</v>
      </c>
      <c r="N249" s="301">
        <f>_xlfn.IFNA(IF(INDEX(Table_Def[],MATCH(B249,Table_Def[Asset category],0),3)=0,1,INDEX(Table_Def[],MATCH(B249,Table_Def[Asset category],0),3)),0)</f>
        <v>0</v>
      </c>
      <c r="P249" s="178"/>
      <c r="Q249" s="178"/>
      <c r="R249" s="178"/>
      <c r="S249" s="178"/>
      <c r="T249" s="302"/>
      <c r="U249" s="302"/>
      <c r="V249" s="302"/>
      <c r="W249" s="302"/>
      <c r="X249" s="302"/>
      <c r="Y249" s="302"/>
      <c r="Z249" s="302"/>
      <c r="AA249" s="302"/>
      <c r="AB249" s="302"/>
      <c r="AC249" s="302"/>
      <c r="AD249" s="302"/>
      <c r="AE249" s="302"/>
      <c r="AF249" s="302"/>
      <c r="AG249" s="302"/>
      <c r="AH249" s="302"/>
      <c r="AI249" s="302"/>
      <c r="AJ249" s="302"/>
      <c r="AK249" s="302"/>
      <c r="AL249" s="302"/>
      <c r="AM249" s="302"/>
      <c r="AN249" s="302"/>
      <c r="AO249" s="302"/>
      <c r="AP249" s="302"/>
      <c r="AQ249" s="302"/>
      <c r="AR249" s="302"/>
      <c r="AS249" s="302"/>
      <c r="AT249" s="302"/>
      <c r="AU249" s="302"/>
      <c r="AV249" s="302"/>
      <c r="AW249" s="302"/>
      <c r="AX249" s="302"/>
      <c r="AY249" s="302"/>
      <c r="AZ249" s="302"/>
      <c r="BA249" s="302"/>
      <c r="BB249" s="302"/>
      <c r="BC249" s="302"/>
      <c r="BD249" s="302"/>
      <c r="BE249" s="302"/>
      <c r="BF249" s="302"/>
      <c r="BG249" s="302"/>
      <c r="BH249" s="302"/>
      <c r="BI249" s="302"/>
      <c r="BJ249" s="302"/>
      <c r="BK249" s="302"/>
      <c r="BL249" s="302"/>
      <c r="BM249" s="302"/>
      <c r="BN249" s="302"/>
      <c r="BO249" s="302"/>
      <c r="BP249" s="302"/>
      <c r="BQ249" s="302"/>
      <c r="BR249" s="302"/>
      <c r="BS249" s="302"/>
      <c r="BT249" s="302"/>
      <c r="BU249" s="302"/>
      <c r="BV249" s="302"/>
      <c r="BW249" s="302"/>
      <c r="BX249" s="302"/>
      <c r="BY249" s="302"/>
      <c r="BZ249" s="302"/>
      <c r="CA249" s="302"/>
      <c r="CB249" s="189"/>
      <c r="CC249" s="303"/>
      <c r="CD249" s="303"/>
      <c r="CE249" s="53" t="s">
        <v>48</v>
      </c>
      <c r="CF249" s="315"/>
      <c r="CG249" s="315">
        <f ca="1">IF(CG246=0,0,
IF(CG246&lt;1,0,
IF($N243-CG244&lt;&gt;$N243,-PMT(Insert_Finance!$C$17,$N243,OFFSET(CG246,,(CG244-$N243),1,1),0,0),
IF(CG244=0,0,CF249))))</f>
        <v>0</v>
      </c>
      <c r="CH249" s="315">
        <f ca="1">IF(CH246=0,0,
IF(CH246&lt;1,0,
IF($N243-CH244&lt;&gt;$N243,-PMT(Insert_Finance!$C$17,$N243,OFFSET(CH246,,(CH244-$N243),1,1),0,0),
IF(CH244=0,0,CG249))))</f>
        <v>0</v>
      </c>
      <c r="CI249" s="315">
        <f ca="1">IF(CI246=0,0,
IF(CI246&lt;1,0,
IF($N243-CI244&lt;&gt;$N243,-PMT(Insert_Finance!$C$17,$N243,OFFSET(CI246,,(CI244-$N243),1,1),0,0),
IF(CI244=0,0,CH249))))</f>
        <v>0</v>
      </c>
      <c r="CJ249" s="315">
        <f ca="1">IF(CJ246=0,0,
IF(CJ246&lt;1,0,
IF($N243-CJ244&lt;&gt;$N243,-PMT(Insert_Finance!$C$17,$N243,OFFSET(CJ246,,(CJ244-$N243),1,1),0,0),
IF(CJ244=0,0,CI249))))</f>
        <v>0</v>
      </c>
      <c r="CK249" s="315">
        <f ca="1">IF(CK246=0,0,
IF(CK246&lt;1,0,
IF($N243-CK244&lt;&gt;$N243,-PMT(Insert_Finance!$C$17,$N243,OFFSET(CK246,,(CK244-$N243),1,1),0,0),
IF(CK244=0,0,CJ249))))</f>
        <v>0</v>
      </c>
      <c r="CL249" s="315">
        <f ca="1">IF(CL246=0,0,
IF(CL246&lt;1,0,
IF($N243-CL244&lt;&gt;$N243,-PMT(Insert_Finance!$C$17,$N243,OFFSET(CL246,,(CL244-$N243),1,1),0,0),
IF(CL244=0,0,CK249))))</f>
        <v>0</v>
      </c>
      <c r="CM249" s="315">
        <f ca="1">IF(CM246=0,0,
IF(CM246&lt;1,0,
IF($N243-CM244&lt;&gt;$N243,-PMT(Insert_Finance!$C$17,$N243,OFFSET(CM246,,(CM244-$N243),1,1),0,0),
IF(CM244=0,0,CL249))))</f>
        <v>0</v>
      </c>
      <c r="CN249" s="315">
        <f ca="1">IF(CN246=0,0,
IF(CN246&lt;1,0,
IF($N243-CN244&lt;&gt;$N243,-PMT(Insert_Finance!$C$17,$N243,OFFSET(CN246,,(CN244-$N243),1,1),0,0),
IF(CN244=0,0,CM249))))</f>
        <v>0</v>
      </c>
      <c r="CO249" s="315">
        <f ca="1">IF(CO246=0,0,
IF(CO246&lt;1,0,
IF($N243-CO244&lt;&gt;$N243,-PMT(Insert_Finance!$C$17,$N243,OFFSET(CO246,,(CO244-$N243),1,1),0,0),
IF(CO244=0,0,CN249))))</f>
        <v>0</v>
      </c>
      <c r="CP249" s="315">
        <f ca="1">IF(CP246=0,0,
IF(CP246&lt;1,0,
IF($N243-CP244&lt;&gt;$N243,-PMT(Insert_Finance!$C$17,$N243,OFFSET(CP246,,(CP244-$N243),1,1),0,0),
IF(CP244=0,0,CO249))))</f>
        <v>0</v>
      </c>
      <c r="CQ249" s="315">
        <f ca="1">IF(CQ246=0,0,
IF(CQ246&lt;1,0,
IF($N243-CQ244&lt;&gt;$N243,-PMT(Insert_Finance!$C$17,$N243,OFFSET(CQ246,,(CQ244-$N243),1,1),0,0),
IF(CQ244=0,0,CP249))))</f>
        <v>0</v>
      </c>
      <c r="CR249" s="315">
        <f ca="1">IF(CR246=0,0,
IF(CR246&lt;1,0,
IF($N243-CR244&lt;&gt;$N243,-PMT(Insert_Finance!$C$17,$N243,OFFSET(CR246,,(CR244-$N243),1,1),0,0),
IF(CR244=0,0,CQ249))))</f>
        <v>0</v>
      </c>
      <c r="CS249" s="315">
        <f ca="1">IF(CS246=0,0,
IF(CS246&lt;1,0,
IF($N243-CS244&lt;&gt;$N243,-PMT(Insert_Finance!$C$17,$N243,OFFSET(CS246,,(CS244-$N243),1,1),0,0),
IF(CS244=0,0,CR249))))</f>
        <v>0</v>
      </c>
      <c r="CT249" s="315">
        <f ca="1">IF(CT246=0,0,
IF(CT246&lt;1,0,
IF($N243-CT244&lt;&gt;$N243,-PMT(Insert_Finance!$C$17,$N243,OFFSET(CT246,,(CT244-$N243),1,1),0,0),
IF(CT244=0,0,CS249))))</f>
        <v>0</v>
      </c>
      <c r="CU249" s="315">
        <f ca="1">IF(CU246=0,0,
IF(CU246&lt;1,0,
IF($N243-CU244&lt;&gt;$N243,-PMT(Insert_Finance!$C$17,$N243,OFFSET(CU246,,(CU244-$N243),1,1),0,0),
IF(CU244=0,0,CT249))))</f>
        <v>0</v>
      </c>
      <c r="CV249" s="315">
        <f ca="1">IF(CV246=0,0,
IF(CV246&lt;1,0,
IF($N243-CV244&lt;&gt;$N243,-PMT(Insert_Finance!$C$17,$N243,OFFSET(CV246,,(CV244-$N243),1,1),0,0),
IF(CV244=0,0,CU249))))</f>
        <v>0</v>
      </c>
      <c r="CW249" s="315">
        <f ca="1">IF(CW246=0,0,
IF(CW246&lt;1,0,
IF($N243-CW244&lt;&gt;$N243,-PMT(Insert_Finance!$C$17,$N243,OFFSET(CW246,,(CW244-$N243),1,1),0,0),
IF(CW244=0,0,CV249))))</f>
        <v>0</v>
      </c>
      <c r="CX249" s="315">
        <f ca="1">IF(CX246=0,0,
IF(CX246&lt;1,0,
IF($N243-CX244&lt;&gt;$N243,-PMT(Insert_Finance!$C$17,$N243,OFFSET(CX246,,(CX244-$N243),1,1),0,0),
IF(CX244=0,0,CW249))))</f>
        <v>0</v>
      </c>
      <c r="CY249" s="315">
        <f ca="1">IF(CY246=0,0,
IF(CY246&lt;1,0,
IF($N243-CY244&lt;&gt;$N243,-PMT(Insert_Finance!$C$17,$N243,OFFSET(CY246,,(CY244-$N243),1,1),0,0),
IF(CY244=0,0,CX249))))</f>
        <v>0</v>
      </c>
      <c r="CZ249" s="315">
        <f ca="1">IF(CZ246=0,0,
IF(CZ246&lt;1,0,
IF($N243-CZ244&lt;&gt;$N243,-PMT(Insert_Finance!$C$17,$N243,OFFSET(CZ246,,(CZ244-$N243),1,1),0,0),
IF(CZ244=0,0,CY249))))</f>
        <v>0</v>
      </c>
    </row>
    <row r="250" spans="1:104" ht="30" customHeight="1" collapsed="1" x14ac:dyDescent="0.3">
      <c r="A250" s="304"/>
      <c r="B250" s="674"/>
      <c r="C250" s="657"/>
      <c r="D250" s="658"/>
      <c r="E250" s="401" t="str">
        <f>_xlfn.IFNA(INDEX(Table_Def[[Asset category]:[Unit]],MATCH(Insert_Assets!B250,Table_Def[Asset category],0),2),"")</f>
        <v/>
      </c>
      <c r="F250" s="682"/>
      <c r="G250" s="340" t="s">
        <v>211</v>
      </c>
      <c r="H250" s="309">
        <f t="shared" si="723"/>
        <v>0</v>
      </c>
      <c r="I250" s="687"/>
      <c r="J250" s="688"/>
      <c r="K250" s="311">
        <f t="shared" si="817"/>
        <v>0</v>
      </c>
      <c r="L250" s="312">
        <f t="shared" si="796"/>
        <v>1</v>
      </c>
      <c r="M250" s="313">
        <f t="shared" si="718"/>
        <v>0</v>
      </c>
      <c r="N250" s="316">
        <f>_xlfn.IFNA(IF(INDEX(Table_Def[],MATCH(B250,Table_Def[Asset category],0),3)=0,20,INDEX(Table_Def[],MATCH(B250,Table_Def[Asset category],0),3)),0)</f>
        <v>0</v>
      </c>
      <c r="P250" s="178"/>
      <c r="Q250" s="178"/>
      <c r="R250" s="178"/>
      <c r="S250" s="178"/>
      <c r="T250" s="302">
        <f t="shared" si="725"/>
        <v>0</v>
      </c>
      <c r="U250" s="302">
        <f>SUMIF($CG$6:$CZ$6,T$17,$CG253:$CZ253)</f>
        <v>0</v>
      </c>
      <c r="V250" s="302">
        <f>SUMIF($CG$6:$CZ$6,T$17,$CG255:$CZ255)</f>
        <v>0</v>
      </c>
      <c r="W250" s="302">
        <f t="shared" si="726"/>
        <v>0</v>
      </c>
      <c r="X250" s="302">
        <f>SUMIF($CG$6:$CZ$6,W$17,$CG253:$CZ253)</f>
        <v>0</v>
      </c>
      <c r="Y250" s="302">
        <f>SUMIF($CG$6:$CZ$6,W$17,$CG255:$CZ255)</f>
        <v>0</v>
      </c>
      <c r="Z250" s="302">
        <f t="shared" si="727"/>
        <v>0</v>
      </c>
      <c r="AA250" s="302">
        <f>SUMIF($CG$6:$CZ$6,Z$17,$CG253:$CZ253)</f>
        <v>0</v>
      </c>
      <c r="AB250" s="302">
        <f>SUMIF($CG$6:$CZ$6,Z$17,$CG255:$CZ255)</f>
        <v>0</v>
      </c>
      <c r="AC250" s="302">
        <f t="shared" si="728"/>
        <v>0</v>
      </c>
      <c r="AD250" s="302">
        <f>SUMIF($CG$6:$CZ$6,AC$17,$CG253:$CZ253)</f>
        <v>0</v>
      </c>
      <c r="AE250" s="302">
        <f>SUMIF($CG$6:$CZ$6,AC$17,$CG255:$CZ255)</f>
        <v>0</v>
      </c>
      <c r="AF250" s="302">
        <f t="shared" si="729"/>
        <v>0</v>
      </c>
      <c r="AG250" s="302">
        <f>SUMIF($CG$6:$CZ$6,AF$17,$CG253:$CZ253)</f>
        <v>0</v>
      </c>
      <c r="AH250" s="302">
        <f>SUMIF($CG$6:$CZ$6,AF$17,$CG255:$CZ255)</f>
        <v>0</v>
      </c>
      <c r="AI250" s="302">
        <f t="shared" si="730"/>
        <v>0</v>
      </c>
      <c r="AJ250" s="302">
        <f>SUMIF($CG$6:$CZ$6,AI$17,$CG253:$CZ253)</f>
        <v>0</v>
      </c>
      <c r="AK250" s="302">
        <f>SUMIF($CG$6:$CZ$6,AI$17,$CG255:$CZ255)</f>
        <v>0</v>
      </c>
      <c r="AL250" s="302">
        <f t="shared" si="731"/>
        <v>0</v>
      </c>
      <c r="AM250" s="302">
        <f>SUMIF($CG$6:$CZ$6,AL$17,$CG253:$CZ253)</f>
        <v>0</v>
      </c>
      <c r="AN250" s="302">
        <f>SUMIF($CG$6:$CZ$6,AL$17,$CG255:$CZ255)</f>
        <v>0</v>
      </c>
      <c r="AO250" s="302">
        <f t="shared" si="732"/>
        <v>0</v>
      </c>
      <c r="AP250" s="302">
        <f>SUMIF($CG$6:$CZ$6,AO$17,$CG253:$CZ253)</f>
        <v>0</v>
      </c>
      <c r="AQ250" s="302">
        <f>SUMIF($CG$6:$CZ$6,AO$17,$CG255:$CZ255)</f>
        <v>0</v>
      </c>
      <c r="AR250" s="302">
        <f t="shared" si="733"/>
        <v>0</v>
      </c>
      <c r="AS250" s="302">
        <f>SUMIF($CG$6:$CZ$6,AR$17,$CG253:$CZ253)</f>
        <v>0</v>
      </c>
      <c r="AT250" s="302">
        <f>SUMIF($CG$6:$CZ$6,AR$17,$CG255:$CZ255)</f>
        <v>0</v>
      </c>
      <c r="AU250" s="302">
        <f t="shared" si="734"/>
        <v>0</v>
      </c>
      <c r="AV250" s="302">
        <f>SUMIF($CG$6:$CZ$6,AU$17,$CG253:$CZ253)</f>
        <v>0</v>
      </c>
      <c r="AW250" s="302">
        <f>SUMIF($CG$6:$CZ$6,AU$17,$CG255:$CZ255)</f>
        <v>0</v>
      </c>
      <c r="AX250" s="302">
        <f t="shared" si="735"/>
        <v>0</v>
      </c>
      <c r="AY250" s="302">
        <f>SUMIF($CG$6:$CZ$6,AX$17,$CG253:$CZ253)</f>
        <v>0</v>
      </c>
      <c r="AZ250" s="302">
        <f>SUMIF($CG$6:$CZ$6,AX$17,$CG255:$CZ255)</f>
        <v>0</v>
      </c>
      <c r="BA250" s="302">
        <f t="shared" si="736"/>
        <v>0</v>
      </c>
      <c r="BB250" s="302">
        <f>SUMIF($CG$6:$CZ$6,BA$17,$CG253:$CZ253)</f>
        <v>0</v>
      </c>
      <c r="BC250" s="302">
        <f>SUMIF($CG$6:$CZ$6,BA$17,$CG255:$CZ255)</f>
        <v>0</v>
      </c>
      <c r="BD250" s="302">
        <f t="shared" si="737"/>
        <v>0</v>
      </c>
      <c r="BE250" s="302">
        <f>SUMIF($CG$6:$CZ$6,BD$17,$CG253:$CZ253)</f>
        <v>0</v>
      </c>
      <c r="BF250" s="302">
        <f>SUMIF($CG$6:$CZ$6,BD$17,$CG255:$CZ255)</f>
        <v>0</v>
      </c>
      <c r="BG250" s="302">
        <f t="shared" si="738"/>
        <v>0</v>
      </c>
      <c r="BH250" s="302">
        <f>SUMIF($CG$6:$CZ$6,BG$17,$CG253:$CZ253)</f>
        <v>0</v>
      </c>
      <c r="BI250" s="302">
        <f>SUMIF($CG$6:$CZ$6,BG$17,$CG255:$CZ255)</f>
        <v>0</v>
      </c>
      <c r="BJ250" s="302">
        <f t="shared" si="739"/>
        <v>0</v>
      </c>
      <c r="BK250" s="302">
        <f>SUMIF($CG$6:$CZ$6,BJ$17,$CG253:$CZ253)</f>
        <v>0</v>
      </c>
      <c r="BL250" s="302">
        <f>SUMIF($CG$6:$CZ$6,BJ$17,$CG255:$CZ255)</f>
        <v>0</v>
      </c>
      <c r="BM250" s="302">
        <f t="shared" si="740"/>
        <v>0</v>
      </c>
      <c r="BN250" s="302">
        <f>SUMIF($CG$6:$CZ$6,BM$17,$CG253:$CZ253)</f>
        <v>0</v>
      </c>
      <c r="BO250" s="302">
        <f>SUMIF($CG$6:$CZ$6,BM$17,$CG255:$CZ255)</f>
        <v>0</v>
      </c>
      <c r="BP250" s="302">
        <f t="shared" si="741"/>
        <v>0</v>
      </c>
      <c r="BQ250" s="302">
        <f>SUMIF($CG$6:$CZ$6,BP$17,$CG253:$CZ253)</f>
        <v>0</v>
      </c>
      <c r="BR250" s="302">
        <f>SUMIF($CG$6:$CZ$6,BP$17,$CG255:$CZ255)</f>
        <v>0</v>
      </c>
      <c r="BS250" s="302">
        <f t="shared" si="742"/>
        <v>0</v>
      </c>
      <c r="BT250" s="302">
        <f>SUMIF($CG$6:$CZ$6,BS$17,$CG253:$CZ253)</f>
        <v>0</v>
      </c>
      <c r="BU250" s="302">
        <f>SUMIF($CG$6:$CZ$6,BS$17,$CG255:$CZ255)</f>
        <v>0</v>
      </c>
      <c r="BV250" s="302">
        <f t="shared" si="743"/>
        <v>0</v>
      </c>
      <c r="BW250" s="302">
        <f>SUMIF($CG$6:$CZ$6,BV$17,$CG253:$CZ253)</f>
        <v>0</v>
      </c>
      <c r="BX250" s="302">
        <f>SUMIF($CG$6:$CZ$6,BV$17,$CG255:$CZ255)</f>
        <v>0</v>
      </c>
      <c r="BY250" s="302">
        <f t="shared" si="744"/>
        <v>0</v>
      </c>
      <c r="BZ250" s="302">
        <f>SUMIF($CG$6:$CZ$6,BY$17,$CG253:$CZ253)</f>
        <v>0</v>
      </c>
      <c r="CA250" s="302">
        <f>SUMIF($CG$6:$CZ$6,BY$17,$CG255:$CZ255)</f>
        <v>0</v>
      </c>
      <c r="CB250" s="189"/>
      <c r="CC250" s="303"/>
      <c r="CD250" s="303"/>
      <c r="CF250" s="293"/>
      <c r="CG250" s="315"/>
    </row>
    <row r="251" spans="1:104" ht="15" hidden="1" customHeight="1" outlineLevel="1" x14ac:dyDescent="0.3">
      <c r="A251" s="304"/>
      <c r="B251" s="338"/>
      <c r="C251" s="305"/>
      <c r="D251" s="306"/>
      <c r="E251" s="401" t="str">
        <f>_xlfn.IFNA(INDEX(Table_Def[[Asset category]:[Unit]],MATCH(Insert_Assets!B251,Table_Def[Asset category],0),2),"")</f>
        <v/>
      </c>
      <c r="F251" s="339"/>
      <c r="G251" s="340" t="s">
        <v>211</v>
      </c>
      <c r="H251" s="309">
        <f t="shared" si="723"/>
        <v>0</v>
      </c>
      <c r="I251" s="341"/>
      <c r="J251" s="342"/>
      <c r="K251" s="311">
        <f t="shared" si="817"/>
        <v>0</v>
      </c>
      <c r="L251" s="312">
        <f t="shared" si="796"/>
        <v>1</v>
      </c>
      <c r="M251" s="313">
        <f t="shared" si="718"/>
        <v>0</v>
      </c>
      <c r="N251" s="316">
        <f>_xlfn.IFNA(IF(INDEX(Table_Def[],MATCH(B251,Table_Def[Asset category],0),3)=0,20,INDEX(Table_Def[],MATCH(B251,Table_Def[Asset category],0),3)),0)</f>
        <v>0</v>
      </c>
      <c r="P251" s="178"/>
      <c r="Q251" s="178"/>
      <c r="R251" s="178"/>
      <c r="S251" s="178"/>
      <c r="T251" s="302"/>
      <c r="U251" s="302"/>
      <c r="V251" s="302"/>
      <c r="W251" s="302"/>
      <c r="X251" s="302"/>
      <c r="Y251" s="302"/>
      <c r="Z251" s="302"/>
      <c r="AA251" s="302"/>
      <c r="AB251" s="302"/>
      <c r="AC251" s="302"/>
      <c r="AD251" s="302"/>
      <c r="AE251" s="302"/>
      <c r="AF251" s="302"/>
      <c r="AG251" s="302"/>
      <c r="AH251" s="302"/>
      <c r="AI251" s="302"/>
      <c r="AJ251" s="302"/>
      <c r="AK251" s="302"/>
      <c r="AL251" s="302"/>
      <c r="AM251" s="302"/>
      <c r="AN251" s="302"/>
      <c r="AO251" s="302"/>
      <c r="AP251" s="302"/>
      <c r="AQ251" s="302"/>
      <c r="AR251" s="302"/>
      <c r="AS251" s="302"/>
      <c r="AT251" s="302"/>
      <c r="AU251" s="302"/>
      <c r="AV251" s="302"/>
      <c r="AW251" s="302"/>
      <c r="AX251" s="302"/>
      <c r="AY251" s="302"/>
      <c r="AZ251" s="302"/>
      <c r="BA251" s="302"/>
      <c r="BB251" s="302"/>
      <c r="BC251" s="302"/>
      <c r="BD251" s="302"/>
      <c r="BE251" s="302"/>
      <c r="BF251" s="302"/>
      <c r="BG251" s="302"/>
      <c r="BH251" s="302"/>
      <c r="BI251" s="302"/>
      <c r="BJ251" s="302"/>
      <c r="BK251" s="302"/>
      <c r="BL251" s="302"/>
      <c r="BM251" s="302"/>
      <c r="BN251" s="302"/>
      <c r="BO251" s="302"/>
      <c r="BP251" s="302"/>
      <c r="BQ251" s="302"/>
      <c r="BR251" s="302"/>
      <c r="BS251" s="302"/>
      <c r="BT251" s="302"/>
      <c r="BU251" s="302"/>
      <c r="BV251" s="302"/>
      <c r="BW251" s="302"/>
      <c r="BX251" s="302"/>
      <c r="BY251" s="302"/>
      <c r="BZ251" s="302"/>
      <c r="CA251" s="302"/>
      <c r="CB251" s="189"/>
      <c r="CC251" s="303"/>
      <c r="CD251" s="303"/>
      <c r="CE251" s="53" t="s">
        <v>49</v>
      </c>
      <c r="CF251" s="293"/>
      <c r="CG251" s="314">
        <f>IF($I250=CG$6,$N250,
IF(CF250&gt;0,CF250-1,0))</f>
        <v>0</v>
      </c>
      <c r="CH251" s="314">
        <f ca="1">IF(OR($I250=CH$6,CG252=$N250),$N250,
IF(CG251&gt;0,CG251-1,0))</f>
        <v>0</v>
      </c>
      <c r="CI251" s="314">
        <f t="shared" ref="CI251" ca="1" si="821">IF(OR($I250=CI$6,CH252=$N250),$N250,
IF(CH251&gt;0,CH251-1,0))</f>
        <v>0</v>
      </c>
      <c r="CJ251" s="314">
        <f t="shared" ref="CJ251" ca="1" si="822">IF(OR($I250=CJ$6,CI252=$N250),$N250,
IF(CI251&gt;0,CI251-1,0))</f>
        <v>0</v>
      </c>
      <c r="CK251" s="314">
        <f t="shared" ref="CK251" ca="1" si="823">IF(OR($I250=CK$6,CJ252=$N250),$N250,
IF(CJ251&gt;0,CJ251-1,0))</f>
        <v>0</v>
      </c>
      <c r="CL251" s="314">
        <f t="shared" ref="CL251" ca="1" si="824">IF(OR($I250=CL$6,CK252=$N250),$N250,
IF(CK251&gt;0,CK251-1,0))</f>
        <v>0</v>
      </c>
      <c r="CM251" s="314">
        <f t="shared" ref="CM251" ca="1" si="825">IF(OR($I250=CM$6,CL252=$N250),$N250,
IF(CL251&gt;0,CL251-1,0))</f>
        <v>0</v>
      </c>
      <c r="CN251" s="314">
        <f t="shared" ref="CN251" ca="1" si="826">IF(OR($I250=CN$6,CM252=$N250),$N250,
IF(CM251&gt;0,CM251-1,0))</f>
        <v>0</v>
      </c>
      <c r="CO251" s="314">
        <f t="shared" ref="CO251" ca="1" si="827">IF(OR($I250=CO$6,CN252=$N250),$N250,
IF(CN251&gt;0,CN251-1,0))</f>
        <v>0</v>
      </c>
      <c r="CP251" s="314">
        <f t="shared" ref="CP251" ca="1" si="828">IF(OR($I250=CP$6,CO252=$N250),$N250,
IF(CO251&gt;0,CO251-1,0))</f>
        <v>0</v>
      </c>
      <c r="CQ251" s="314">
        <f t="shared" ref="CQ251" ca="1" si="829">IF(OR($I250=CQ$6,CP252=$N250),$N250,
IF(CP251&gt;0,CP251-1,0))</f>
        <v>0</v>
      </c>
      <c r="CR251" s="314">
        <f t="shared" ref="CR251" ca="1" si="830">IF(OR($I250=CR$6,CQ252=$N250),$N250,
IF(CQ251&gt;0,CQ251-1,0))</f>
        <v>0</v>
      </c>
      <c r="CS251" s="314">
        <f t="shared" ref="CS251" ca="1" si="831">IF(OR($I250=CS$6,CR252=$N250),$N250,
IF(CR251&gt;0,CR251-1,0))</f>
        <v>0</v>
      </c>
      <c r="CT251" s="314">
        <f t="shared" ref="CT251" ca="1" si="832">IF(OR($I250=CT$6,CS252=$N250),$N250,
IF(CS251&gt;0,CS251-1,0))</f>
        <v>0</v>
      </c>
      <c r="CU251" s="314">
        <f t="shared" ref="CU251" ca="1" si="833">IF(OR($I250=CU$6,CT252=$N250),$N250,
IF(CT251&gt;0,CT251-1,0))</f>
        <v>0</v>
      </c>
      <c r="CV251" s="314">
        <f t="shared" ref="CV251" ca="1" si="834">IF(OR($I250=CV$6,CU252=$N250),$N250,
IF(CU251&gt;0,CU251-1,0))</f>
        <v>0</v>
      </c>
      <c r="CW251" s="314">
        <f t="shared" ref="CW251" ca="1" si="835">IF(OR($I250=CW$6,CV252=$N250),$N250,
IF(CV251&gt;0,CV251-1,0))</f>
        <v>0</v>
      </c>
      <c r="CX251" s="314">
        <f t="shared" ref="CX251" ca="1" si="836">IF(OR($I250=CX$6,CW252=$N250),$N250,
IF(CW251&gt;0,CW251-1,0))</f>
        <v>0</v>
      </c>
      <c r="CY251" s="314">
        <f t="shared" ref="CY251" ca="1" si="837">IF(OR($I250=CY$6,CX252=$N250),$N250,
IF(CX251&gt;0,CX251-1,0))</f>
        <v>0</v>
      </c>
      <c r="CZ251" s="314">
        <f t="shared" ref="CZ251" ca="1" si="838">IF(OR($I250=CZ$6,CY252=$N250),$N250,
IF(CY251&gt;0,CY251-1,0))</f>
        <v>0</v>
      </c>
    </row>
    <row r="252" spans="1:104" ht="15" hidden="1" customHeight="1" outlineLevel="1" x14ac:dyDescent="0.3">
      <c r="A252" s="304"/>
      <c r="B252" s="338"/>
      <c r="C252" s="305"/>
      <c r="D252" s="306"/>
      <c r="E252" s="401" t="str">
        <f>_xlfn.IFNA(INDEX(Table_Def[[Asset category]:[Unit]],MATCH(Insert_Assets!B252,Table_Def[Asset category],0),2),"")</f>
        <v/>
      </c>
      <c r="F252" s="339"/>
      <c r="G252" s="340" t="s">
        <v>211</v>
      </c>
      <c r="H252" s="309">
        <f t="shared" si="723"/>
        <v>0</v>
      </c>
      <c r="I252" s="341"/>
      <c r="J252" s="342"/>
      <c r="K252" s="311"/>
      <c r="L252" s="312">
        <f t="shared" si="796"/>
        <v>1</v>
      </c>
      <c r="M252" s="313">
        <f t="shared" si="718"/>
        <v>0</v>
      </c>
      <c r="N252" s="316">
        <f>_xlfn.IFNA(IF(INDEX(Table_Def[],MATCH(B252,Table_Def[Asset category],0),3)=0,20,INDEX(Table_Def[],MATCH(B252,Table_Def[Asset category],0),3)),0)</f>
        <v>0</v>
      </c>
      <c r="P252" s="178"/>
      <c r="Q252" s="178"/>
      <c r="R252" s="178"/>
      <c r="S252" s="178"/>
      <c r="T252" s="302"/>
      <c r="U252" s="302"/>
      <c r="V252" s="302"/>
      <c r="W252" s="302"/>
      <c r="X252" s="302"/>
      <c r="Y252" s="302"/>
      <c r="Z252" s="302"/>
      <c r="AA252" s="302"/>
      <c r="AB252" s="302"/>
      <c r="AC252" s="302"/>
      <c r="AD252" s="302"/>
      <c r="AE252" s="302"/>
      <c r="AF252" s="302"/>
      <c r="AG252" s="302"/>
      <c r="AH252" s="302"/>
      <c r="AI252" s="302"/>
      <c r="AJ252" s="302"/>
      <c r="AK252" s="302"/>
      <c r="AL252" s="302"/>
      <c r="AM252" s="302"/>
      <c r="AN252" s="302"/>
      <c r="AO252" s="302"/>
      <c r="AP252" s="302"/>
      <c r="AQ252" s="302"/>
      <c r="AR252" s="302"/>
      <c r="AS252" s="302"/>
      <c r="AT252" s="302"/>
      <c r="AU252" s="302"/>
      <c r="AV252" s="302"/>
      <c r="AW252" s="302"/>
      <c r="AX252" s="302"/>
      <c r="AY252" s="302"/>
      <c r="AZ252" s="302"/>
      <c r="BA252" s="302"/>
      <c r="BB252" s="302"/>
      <c r="BC252" s="302"/>
      <c r="BD252" s="302"/>
      <c r="BE252" s="302"/>
      <c r="BF252" s="302"/>
      <c r="BG252" s="302"/>
      <c r="BH252" s="302"/>
      <c r="BI252" s="302"/>
      <c r="BJ252" s="302"/>
      <c r="BK252" s="302"/>
      <c r="BL252" s="302"/>
      <c r="BM252" s="302"/>
      <c r="BN252" s="302"/>
      <c r="BO252" s="302"/>
      <c r="BP252" s="302"/>
      <c r="BQ252" s="302"/>
      <c r="BR252" s="302"/>
      <c r="BS252" s="302"/>
      <c r="BT252" s="302"/>
      <c r="BU252" s="302"/>
      <c r="BV252" s="302"/>
      <c r="BW252" s="302"/>
      <c r="BX252" s="302"/>
      <c r="BY252" s="302"/>
      <c r="BZ252" s="302"/>
      <c r="CA252" s="302"/>
      <c r="CB252" s="189"/>
      <c r="CC252" s="303"/>
      <c r="CD252" s="303"/>
      <c r="CE252" s="53" t="s">
        <v>116</v>
      </c>
      <c r="CF252" s="293"/>
      <c r="CG252" s="314">
        <f t="shared" ref="CG252" ca="1" si="839">IF(AND(CG251=$N250,CG251&gt;0),1,IF(CG251=0,0,OFFSET(CG251,,(CG251-$N250),1,1)-CG251+1))</f>
        <v>0</v>
      </c>
      <c r="CH252" s="314">
        <f ca="1">IF(AND(CH251=$N250,CH251&gt;0),1,IF(CH251=0,0,OFFSET(CH251,,(CH251-$N250),1,1)-CH251+1))</f>
        <v>0</v>
      </c>
      <c r="CI252" s="314">
        <f t="shared" ref="CI252:CZ252" ca="1" si="840">IF(AND(CI251=$N250,CI251&gt;0),1,IF(CI251=0,0,OFFSET(CI251,,(CI251-$N250),1,1)-CI251+1))</f>
        <v>0</v>
      </c>
      <c r="CJ252" s="314">
        <f t="shared" ca="1" si="840"/>
        <v>0</v>
      </c>
      <c r="CK252" s="314">
        <f t="shared" ca="1" si="840"/>
        <v>0</v>
      </c>
      <c r="CL252" s="314">
        <f t="shared" ca="1" si="840"/>
        <v>0</v>
      </c>
      <c r="CM252" s="314">
        <f t="shared" ca="1" si="840"/>
        <v>0</v>
      </c>
      <c r="CN252" s="314">
        <f t="shared" ca="1" si="840"/>
        <v>0</v>
      </c>
      <c r="CO252" s="314">
        <f t="shared" ca="1" si="840"/>
        <v>0</v>
      </c>
      <c r="CP252" s="314">
        <f t="shared" ca="1" si="840"/>
        <v>0</v>
      </c>
      <c r="CQ252" s="314">
        <f t="shared" ca="1" si="840"/>
        <v>0</v>
      </c>
      <c r="CR252" s="314">
        <f t="shared" ca="1" si="840"/>
        <v>0</v>
      </c>
      <c r="CS252" s="314">
        <f t="shared" ca="1" si="840"/>
        <v>0</v>
      </c>
      <c r="CT252" s="314">
        <f t="shared" ca="1" si="840"/>
        <v>0</v>
      </c>
      <c r="CU252" s="314">
        <f t="shared" ca="1" si="840"/>
        <v>0</v>
      </c>
      <c r="CV252" s="314">
        <f t="shared" ca="1" si="840"/>
        <v>0</v>
      </c>
      <c r="CW252" s="314">
        <f t="shared" ca="1" si="840"/>
        <v>0</v>
      </c>
      <c r="CX252" s="314">
        <f t="shared" ca="1" si="840"/>
        <v>0</v>
      </c>
      <c r="CY252" s="314">
        <f t="shared" ca="1" si="840"/>
        <v>0</v>
      </c>
      <c r="CZ252" s="314">
        <f t="shared" ca="1" si="840"/>
        <v>0</v>
      </c>
    </row>
    <row r="253" spans="1:104" ht="15" hidden="1" customHeight="1" outlineLevel="1" x14ac:dyDescent="0.3">
      <c r="A253" s="304"/>
      <c r="B253" s="338"/>
      <c r="C253" s="305"/>
      <c r="D253" s="306"/>
      <c r="E253" s="401" t="str">
        <f>_xlfn.IFNA(INDEX(Table_Def[[Asset category]:[Unit]],MATCH(Insert_Assets!B253,Table_Def[Asset category],0),2),"")</f>
        <v/>
      </c>
      <c r="F253" s="339"/>
      <c r="G253" s="340" t="s">
        <v>211</v>
      </c>
      <c r="H253" s="309">
        <f t="shared" si="723"/>
        <v>0</v>
      </c>
      <c r="I253" s="341"/>
      <c r="J253" s="342"/>
      <c r="K253" s="311">
        <f t="shared" ref="K253:K258" si="841">SUMIF($J$22:$J$384,J253,$H$22:$H$384)</f>
        <v>0</v>
      </c>
      <c r="L253" s="312">
        <f t="shared" si="796"/>
        <v>1</v>
      </c>
      <c r="M253" s="313">
        <f t="shared" si="718"/>
        <v>0</v>
      </c>
      <c r="N253" s="316">
        <f>_xlfn.IFNA(IF(INDEX(Table_Def[],MATCH(B253,Table_Def[Asset category],0),3)=0,20,INDEX(Table_Def[],MATCH(B253,Table_Def[Asset category],0),3)),0)</f>
        <v>0</v>
      </c>
      <c r="P253" s="178"/>
      <c r="Q253" s="178"/>
      <c r="R253" s="178"/>
      <c r="S253" s="178"/>
      <c r="T253" s="302"/>
      <c r="U253" s="302"/>
      <c r="V253" s="302"/>
      <c r="W253" s="302"/>
      <c r="X253" s="302"/>
      <c r="Y253" s="302"/>
      <c r="Z253" s="302"/>
      <c r="AA253" s="302"/>
      <c r="AB253" s="302"/>
      <c r="AC253" s="302"/>
      <c r="AD253" s="302"/>
      <c r="AE253" s="302"/>
      <c r="AF253" s="302"/>
      <c r="AG253" s="302"/>
      <c r="AH253" s="302"/>
      <c r="AI253" s="302"/>
      <c r="AJ253" s="302"/>
      <c r="AK253" s="302"/>
      <c r="AL253" s="302"/>
      <c r="AM253" s="302"/>
      <c r="AN253" s="302"/>
      <c r="AO253" s="302"/>
      <c r="AP253" s="302"/>
      <c r="AQ253" s="302"/>
      <c r="AR253" s="302"/>
      <c r="AS253" s="302"/>
      <c r="AT253" s="302"/>
      <c r="AU253" s="302"/>
      <c r="AV253" s="302"/>
      <c r="AW253" s="302"/>
      <c r="AX253" s="302"/>
      <c r="AY253" s="302"/>
      <c r="AZ253" s="302"/>
      <c r="BA253" s="302"/>
      <c r="BB253" s="302"/>
      <c r="BC253" s="302"/>
      <c r="BD253" s="302"/>
      <c r="BE253" s="302"/>
      <c r="BF253" s="302"/>
      <c r="BG253" s="302"/>
      <c r="BH253" s="302"/>
      <c r="BI253" s="302"/>
      <c r="BJ253" s="302"/>
      <c r="BK253" s="302"/>
      <c r="BL253" s="302"/>
      <c r="BM253" s="302"/>
      <c r="BN253" s="302"/>
      <c r="BO253" s="302"/>
      <c r="BP253" s="302"/>
      <c r="BQ253" s="302"/>
      <c r="BR253" s="302"/>
      <c r="BS253" s="302"/>
      <c r="BT253" s="302"/>
      <c r="BU253" s="302"/>
      <c r="BV253" s="302"/>
      <c r="BW253" s="302"/>
      <c r="BX253" s="302"/>
      <c r="BY253" s="302"/>
      <c r="BZ253" s="302"/>
      <c r="CA253" s="302"/>
      <c r="CB253" s="189"/>
      <c r="CC253" s="303"/>
      <c r="CD253" s="303"/>
      <c r="CE253" s="53" t="s">
        <v>3</v>
      </c>
      <c r="CG253" s="315">
        <f t="shared" ref="CG253:CK253" si="842">IF($I250=CG$6,$H250*$L250,IF(CG251=$N250,$H250,
IF(CF253&gt;0,+CF253-CF254,0)))</f>
        <v>0</v>
      </c>
      <c r="CH253" s="315">
        <f t="shared" ca="1" si="842"/>
        <v>0</v>
      </c>
      <c r="CI253" s="315">
        <f t="shared" ca="1" si="842"/>
        <v>0</v>
      </c>
      <c r="CJ253" s="315">
        <f t="shared" ca="1" si="842"/>
        <v>0</v>
      </c>
      <c r="CK253" s="315">
        <f t="shared" ca="1" si="842"/>
        <v>0</v>
      </c>
      <c r="CL253" s="315">
        <f ca="1">IF($I250=CL$6,$H250*$L250,IF(CL251=$N250,$H250,
IF(CK253&gt;0,+CK253-CK254,0)))</f>
        <v>0</v>
      </c>
      <c r="CM253" s="315">
        <f t="shared" ref="CM253:CZ253" ca="1" si="843">IF($I250=CM$6,$H250*$L250,IF(CM251=$N250,$H250,
IF(CL253&gt;0,+CL253-CL254,0)))</f>
        <v>0</v>
      </c>
      <c r="CN253" s="315">
        <f t="shared" ca="1" si="843"/>
        <v>0</v>
      </c>
      <c r="CO253" s="315">
        <f t="shared" ca="1" si="843"/>
        <v>0</v>
      </c>
      <c r="CP253" s="315">
        <f t="shared" ca="1" si="843"/>
        <v>0</v>
      </c>
      <c r="CQ253" s="315">
        <f t="shared" ca="1" si="843"/>
        <v>0</v>
      </c>
      <c r="CR253" s="315">
        <f t="shared" ca="1" si="843"/>
        <v>0</v>
      </c>
      <c r="CS253" s="315">
        <f t="shared" ca="1" si="843"/>
        <v>0</v>
      </c>
      <c r="CT253" s="315">
        <f t="shared" ca="1" si="843"/>
        <v>0</v>
      </c>
      <c r="CU253" s="315">
        <f t="shared" ca="1" si="843"/>
        <v>0</v>
      </c>
      <c r="CV253" s="315">
        <f t="shared" ca="1" si="843"/>
        <v>0</v>
      </c>
      <c r="CW253" s="315">
        <f t="shared" ca="1" si="843"/>
        <v>0</v>
      </c>
      <c r="CX253" s="315">
        <f t="shared" ca="1" si="843"/>
        <v>0</v>
      </c>
      <c r="CY253" s="315">
        <f t="shared" ca="1" si="843"/>
        <v>0</v>
      </c>
      <c r="CZ253" s="315">
        <f t="shared" ca="1" si="843"/>
        <v>0</v>
      </c>
    </row>
    <row r="254" spans="1:104" ht="15" hidden="1" customHeight="1" outlineLevel="1" x14ac:dyDescent="0.3">
      <c r="A254" s="304"/>
      <c r="B254" s="338"/>
      <c r="C254" s="305"/>
      <c r="D254" s="306"/>
      <c r="E254" s="401" t="str">
        <f>_xlfn.IFNA(INDEX(Table_Def[[Asset category]:[Unit]],MATCH(Insert_Assets!B254,Table_Def[Asset category],0),2),"")</f>
        <v/>
      </c>
      <c r="F254" s="339"/>
      <c r="G254" s="340" t="s">
        <v>211</v>
      </c>
      <c r="H254" s="309">
        <f t="shared" si="723"/>
        <v>0</v>
      </c>
      <c r="I254" s="341"/>
      <c r="J254" s="342"/>
      <c r="K254" s="311">
        <f t="shared" si="841"/>
        <v>0</v>
      </c>
      <c r="L254" s="312">
        <f t="shared" si="796"/>
        <v>1</v>
      </c>
      <c r="M254" s="313">
        <f t="shared" si="718"/>
        <v>0</v>
      </c>
      <c r="N254" s="316">
        <f>_xlfn.IFNA(IF(INDEX(Table_Def[],MATCH(B254,Table_Def[Asset category],0),3)=0,20,INDEX(Table_Def[],MATCH(B254,Table_Def[Asset category],0),3)),0)</f>
        <v>0</v>
      </c>
      <c r="P254" s="178"/>
      <c r="Q254" s="178"/>
      <c r="R254" s="178"/>
      <c r="S254" s="178"/>
      <c r="T254" s="302"/>
      <c r="U254" s="302"/>
      <c r="V254" s="302"/>
      <c r="W254" s="302"/>
      <c r="X254" s="302"/>
      <c r="Y254" s="302"/>
      <c r="Z254" s="302"/>
      <c r="AA254" s="302"/>
      <c r="AB254" s="302"/>
      <c r="AC254" s="302"/>
      <c r="AD254" s="302"/>
      <c r="AE254" s="302"/>
      <c r="AF254" s="302"/>
      <c r="AG254" s="302"/>
      <c r="AH254" s="302"/>
      <c r="AI254" s="302"/>
      <c r="AJ254" s="302"/>
      <c r="AK254" s="302"/>
      <c r="AL254" s="302"/>
      <c r="AM254" s="302"/>
      <c r="AN254" s="302"/>
      <c r="AO254" s="302"/>
      <c r="AP254" s="302"/>
      <c r="AQ254" s="302"/>
      <c r="AR254" s="302"/>
      <c r="AS254" s="302"/>
      <c r="AT254" s="302"/>
      <c r="AU254" s="302"/>
      <c r="AV254" s="302"/>
      <c r="AW254" s="302"/>
      <c r="AX254" s="302"/>
      <c r="AY254" s="302"/>
      <c r="AZ254" s="302"/>
      <c r="BA254" s="302"/>
      <c r="BB254" s="302"/>
      <c r="BC254" s="302"/>
      <c r="BD254" s="302"/>
      <c r="BE254" s="302"/>
      <c r="BF254" s="302"/>
      <c r="BG254" s="302"/>
      <c r="BH254" s="302"/>
      <c r="BI254" s="302"/>
      <c r="BJ254" s="302"/>
      <c r="BK254" s="302"/>
      <c r="BL254" s="302"/>
      <c r="BM254" s="302"/>
      <c r="BN254" s="302"/>
      <c r="BO254" s="302"/>
      <c r="BP254" s="302"/>
      <c r="BQ254" s="302"/>
      <c r="BR254" s="302"/>
      <c r="BS254" s="302"/>
      <c r="BT254" s="302"/>
      <c r="BU254" s="302"/>
      <c r="BV254" s="302"/>
      <c r="BW254" s="302"/>
      <c r="BX254" s="302"/>
      <c r="BY254" s="302"/>
      <c r="BZ254" s="302"/>
      <c r="CA254" s="302"/>
      <c r="CB254" s="189"/>
      <c r="CC254" s="303"/>
      <c r="CD254" s="303"/>
      <c r="CE254" s="53" t="s">
        <v>38</v>
      </c>
      <c r="CF254" s="315"/>
      <c r="CG254" s="315">
        <f>IF(CG255&lt;1,0,CG256-CG255)</f>
        <v>0</v>
      </c>
      <c r="CH254" s="315">
        <f t="shared" ref="CH254:CZ254" ca="1" si="844">IF(CH255&lt;1,0,CH256-CH255)</f>
        <v>0</v>
      </c>
      <c r="CI254" s="315">
        <f t="shared" ca="1" si="844"/>
        <v>0</v>
      </c>
      <c r="CJ254" s="315">
        <f t="shared" ca="1" si="844"/>
        <v>0</v>
      </c>
      <c r="CK254" s="315">
        <f t="shared" ca="1" si="844"/>
        <v>0</v>
      </c>
      <c r="CL254" s="315">
        <f t="shared" ca="1" si="844"/>
        <v>0</v>
      </c>
      <c r="CM254" s="315">
        <f t="shared" ca="1" si="844"/>
        <v>0</v>
      </c>
      <c r="CN254" s="315">
        <f t="shared" ca="1" si="844"/>
        <v>0</v>
      </c>
      <c r="CO254" s="315">
        <f t="shared" ca="1" si="844"/>
        <v>0</v>
      </c>
      <c r="CP254" s="315">
        <f t="shared" ca="1" si="844"/>
        <v>0</v>
      </c>
      <c r="CQ254" s="315">
        <f t="shared" ca="1" si="844"/>
        <v>0</v>
      </c>
      <c r="CR254" s="315">
        <f t="shared" ca="1" si="844"/>
        <v>0</v>
      </c>
      <c r="CS254" s="315">
        <f t="shared" ca="1" si="844"/>
        <v>0</v>
      </c>
      <c r="CT254" s="315">
        <f t="shared" ca="1" si="844"/>
        <v>0</v>
      </c>
      <c r="CU254" s="315">
        <f t="shared" ca="1" si="844"/>
        <v>0</v>
      </c>
      <c r="CV254" s="315">
        <f t="shared" ca="1" si="844"/>
        <v>0</v>
      </c>
      <c r="CW254" s="315">
        <f t="shared" ca="1" si="844"/>
        <v>0</v>
      </c>
      <c r="CX254" s="315">
        <f t="shared" ca="1" si="844"/>
        <v>0</v>
      </c>
      <c r="CY254" s="315">
        <f t="shared" ca="1" si="844"/>
        <v>0</v>
      </c>
      <c r="CZ254" s="315">
        <f t="shared" ca="1" si="844"/>
        <v>0</v>
      </c>
    </row>
    <row r="255" spans="1:104" ht="15" hidden="1" customHeight="1" outlineLevel="1" x14ac:dyDescent="0.3">
      <c r="A255" s="304"/>
      <c r="B255" s="338"/>
      <c r="C255" s="305"/>
      <c r="D255" s="306"/>
      <c r="E255" s="401" t="str">
        <f>_xlfn.IFNA(INDEX(Table_Def[[Asset category]:[Unit]],MATCH(Insert_Assets!B255,Table_Def[Asset category],0),2),"")</f>
        <v/>
      </c>
      <c r="F255" s="339"/>
      <c r="G255" s="340" t="s">
        <v>211</v>
      </c>
      <c r="H255" s="309">
        <f t="shared" si="723"/>
        <v>0</v>
      </c>
      <c r="I255" s="341"/>
      <c r="J255" s="342"/>
      <c r="K255" s="311">
        <f t="shared" si="841"/>
        <v>0</v>
      </c>
      <c r="L255" s="312">
        <f t="shared" si="796"/>
        <v>1</v>
      </c>
      <c r="M255" s="313">
        <f t="shared" si="718"/>
        <v>0</v>
      </c>
      <c r="N255" s="316">
        <f>_xlfn.IFNA(IF(INDEX(Table_Def[],MATCH(B255,Table_Def[Asset category],0),3)=0,20,INDEX(Table_Def[],MATCH(B255,Table_Def[Asset category],0),3)),0)</f>
        <v>0</v>
      </c>
      <c r="P255" s="178"/>
      <c r="Q255" s="178"/>
      <c r="R255" s="178"/>
      <c r="S255" s="178"/>
      <c r="T255" s="302"/>
      <c r="U255" s="302"/>
      <c r="V255" s="302"/>
      <c r="W255" s="302"/>
      <c r="X255" s="302"/>
      <c r="Y255" s="302"/>
      <c r="Z255" s="302"/>
      <c r="AA255" s="302"/>
      <c r="AB255" s="302"/>
      <c r="AC255" s="302"/>
      <c r="AD255" s="302"/>
      <c r="AE255" s="302"/>
      <c r="AF255" s="302"/>
      <c r="AG255" s="302"/>
      <c r="AH255" s="302"/>
      <c r="AI255" s="302"/>
      <c r="AJ255" s="302"/>
      <c r="AK255" s="302"/>
      <c r="AL255" s="302"/>
      <c r="AM255" s="302"/>
      <c r="AN255" s="302"/>
      <c r="AO255" s="302"/>
      <c r="AP255" s="302"/>
      <c r="AQ255" s="302"/>
      <c r="AR255" s="302"/>
      <c r="AS255" s="302"/>
      <c r="AT255" s="302"/>
      <c r="AU255" s="302"/>
      <c r="AV255" s="302"/>
      <c r="AW255" s="302"/>
      <c r="AX255" s="302"/>
      <c r="AY255" s="302"/>
      <c r="AZ255" s="302"/>
      <c r="BA255" s="302"/>
      <c r="BB255" s="302"/>
      <c r="BC255" s="302"/>
      <c r="BD255" s="302"/>
      <c r="BE255" s="302"/>
      <c r="BF255" s="302"/>
      <c r="BG255" s="302"/>
      <c r="BH255" s="302"/>
      <c r="BI255" s="302"/>
      <c r="BJ255" s="302"/>
      <c r="BK255" s="302"/>
      <c r="BL255" s="302"/>
      <c r="BM255" s="302"/>
      <c r="BN255" s="302"/>
      <c r="BO255" s="302"/>
      <c r="BP255" s="302"/>
      <c r="BQ255" s="302"/>
      <c r="BR255" s="302"/>
      <c r="BS255" s="302"/>
      <c r="BT255" s="302"/>
      <c r="BU255" s="302"/>
      <c r="BV255" s="302"/>
      <c r="BW255" s="302"/>
      <c r="BX255" s="302"/>
      <c r="BY255" s="302"/>
      <c r="BZ255" s="302"/>
      <c r="CA255" s="302"/>
      <c r="CB255" s="189"/>
      <c r="CC255" s="303"/>
      <c r="CD255" s="303"/>
      <c r="CE255" s="53" t="s">
        <v>47</v>
      </c>
      <c r="CG255" s="315">
        <f>CG253*Insert_Finance!$C$17</f>
        <v>0</v>
      </c>
      <c r="CH255" s="315">
        <f ca="1">CH253*Insert_Finance!$C$17</f>
        <v>0</v>
      </c>
      <c r="CI255" s="315">
        <f ca="1">CI253*Insert_Finance!$C$17</f>
        <v>0</v>
      </c>
      <c r="CJ255" s="315">
        <f ca="1">CJ253*Insert_Finance!$C$17</f>
        <v>0</v>
      </c>
      <c r="CK255" s="315">
        <f ca="1">CK253*Insert_Finance!$C$17</f>
        <v>0</v>
      </c>
      <c r="CL255" s="315">
        <f ca="1">CL253*Insert_Finance!$C$17</f>
        <v>0</v>
      </c>
      <c r="CM255" s="315">
        <f ca="1">CM253*Insert_Finance!$C$17</f>
        <v>0</v>
      </c>
      <c r="CN255" s="315">
        <f ca="1">CN253*Insert_Finance!$C$17</f>
        <v>0</v>
      </c>
      <c r="CO255" s="315">
        <f ca="1">CO253*Insert_Finance!$C$17</f>
        <v>0</v>
      </c>
      <c r="CP255" s="315">
        <f ca="1">CP253*Insert_Finance!$C$17</f>
        <v>0</v>
      </c>
      <c r="CQ255" s="315">
        <f ca="1">CQ253*Insert_Finance!$C$17</f>
        <v>0</v>
      </c>
      <c r="CR255" s="315">
        <f ca="1">CR253*Insert_Finance!$C$17</f>
        <v>0</v>
      </c>
      <c r="CS255" s="315">
        <f ca="1">CS253*Insert_Finance!$C$17</f>
        <v>0</v>
      </c>
      <c r="CT255" s="315">
        <f ca="1">CT253*Insert_Finance!$C$17</f>
        <v>0</v>
      </c>
      <c r="CU255" s="315">
        <f ca="1">CU253*Insert_Finance!$C$17</f>
        <v>0</v>
      </c>
      <c r="CV255" s="315">
        <f ca="1">CV253*Insert_Finance!$C$17</f>
        <v>0</v>
      </c>
      <c r="CW255" s="315">
        <f ca="1">CW253*Insert_Finance!$C$17</f>
        <v>0</v>
      </c>
      <c r="CX255" s="315">
        <f ca="1">CX253*Insert_Finance!$C$17</f>
        <v>0</v>
      </c>
      <c r="CY255" s="315">
        <f ca="1">CY253*Insert_Finance!$C$17</f>
        <v>0</v>
      </c>
      <c r="CZ255" s="315">
        <f ca="1">CZ253*Insert_Finance!$C$17</f>
        <v>0</v>
      </c>
    </row>
    <row r="256" spans="1:104" ht="15" hidden="1" customHeight="1" outlineLevel="1" x14ac:dyDescent="0.3">
      <c r="A256" s="304"/>
      <c r="B256" s="338"/>
      <c r="C256" s="305"/>
      <c r="D256" s="306"/>
      <c r="E256" s="401" t="str">
        <f>_xlfn.IFNA(INDEX(Table_Def[[Asset category]:[Unit]],MATCH(Insert_Assets!B256,Table_Def[Asset category],0),2),"")</f>
        <v/>
      </c>
      <c r="F256" s="339"/>
      <c r="G256" s="340" t="s">
        <v>211</v>
      </c>
      <c r="H256" s="309">
        <f t="shared" si="723"/>
        <v>0</v>
      </c>
      <c r="I256" s="341"/>
      <c r="J256" s="342"/>
      <c r="K256" s="311">
        <f t="shared" si="841"/>
        <v>0</v>
      </c>
      <c r="L256" s="312">
        <f t="shared" si="796"/>
        <v>1</v>
      </c>
      <c r="M256" s="313">
        <f t="shared" si="718"/>
        <v>0</v>
      </c>
      <c r="N256" s="316">
        <f>_xlfn.IFNA(IF(INDEX(Table_Def[],MATCH(B256,Table_Def[Asset category],0),3)=0,20,INDEX(Table_Def[],MATCH(B256,Table_Def[Asset category],0),3)),0)</f>
        <v>0</v>
      </c>
      <c r="P256" s="178"/>
      <c r="Q256" s="178"/>
      <c r="R256" s="178"/>
      <c r="S256" s="178"/>
      <c r="T256" s="302"/>
      <c r="U256" s="302"/>
      <c r="V256" s="302"/>
      <c r="W256" s="302"/>
      <c r="X256" s="302"/>
      <c r="Y256" s="302"/>
      <c r="Z256" s="302"/>
      <c r="AA256" s="302"/>
      <c r="AB256" s="302"/>
      <c r="AC256" s="302"/>
      <c r="AD256" s="302"/>
      <c r="AE256" s="302"/>
      <c r="AF256" s="302"/>
      <c r="AG256" s="302"/>
      <c r="AH256" s="302"/>
      <c r="AI256" s="302"/>
      <c r="AJ256" s="302"/>
      <c r="AK256" s="302"/>
      <c r="AL256" s="302"/>
      <c r="AM256" s="302"/>
      <c r="AN256" s="302"/>
      <c r="AO256" s="302"/>
      <c r="AP256" s="302"/>
      <c r="AQ256" s="302"/>
      <c r="AR256" s="302"/>
      <c r="AS256" s="302"/>
      <c r="AT256" s="302"/>
      <c r="AU256" s="302"/>
      <c r="AV256" s="302"/>
      <c r="AW256" s="302"/>
      <c r="AX256" s="302"/>
      <c r="AY256" s="302"/>
      <c r="AZ256" s="302"/>
      <c r="BA256" s="302"/>
      <c r="BB256" s="302"/>
      <c r="BC256" s="302"/>
      <c r="BD256" s="302"/>
      <c r="BE256" s="302"/>
      <c r="BF256" s="302"/>
      <c r="BG256" s="302"/>
      <c r="BH256" s="302"/>
      <c r="BI256" s="302"/>
      <c r="BJ256" s="302"/>
      <c r="BK256" s="302"/>
      <c r="BL256" s="302"/>
      <c r="BM256" s="302"/>
      <c r="BN256" s="302"/>
      <c r="BO256" s="302"/>
      <c r="BP256" s="302"/>
      <c r="BQ256" s="302"/>
      <c r="BR256" s="302"/>
      <c r="BS256" s="302"/>
      <c r="BT256" s="302"/>
      <c r="BU256" s="302"/>
      <c r="BV256" s="302"/>
      <c r="BW256" s="302"/>
      <c r="BX256" s="302"/>
      <c r="BY256" s="302"/>
      <c r="BZ256" s="302"/>
      <c r="CA256" s="302"/>
      <c r="CB256" s="189"/>
      <c r="CC256" s="303"/>
      <c r="CD256" s="303"/>
      <c r="CE256" s="53" t="s">
        <v>48</v>
      </c>
      <c r="CF256" s="315"/>
      <c r="CG256" s="315">
        <f ca="1">IF(CG253=0,0,
IF(CG253&lt;1,0,
IF($N250-CG251&lt;&gt;$N250,-PMT(Insert_Finance!$C$17,$N250,OFFSET(CG253,,(CG251-$N250),1,1),0,0),
IF(CG251=0,0,CF256))))</f>
        <v>0</v>
      </c>
      <c r="CH256" s="315">
        <f ca="1">IF(CH253=0,0,
IF(CH253&lt;1,0,
IF($N250-CH251&lt;&gt;$N250,-PMT(Insert_Finance!$C$17,$N250,OFFSET(CH253,,(CH251-$N250),1,1),0,0),
IF(CH251=0,0,CG256))))</f>
        <v>0</v>
      </c>
      <c r="CI256" s="315">
        <f ca="1">IF(CI253=0,0,
IF(CI253&lt;1,0,
IF($N250-CI251&lt;&gt;$N250,-PMT(Insert_Finance!$C$17,$N250,OFFSET(CI253,,(CI251-$N250),1,1),0,0),
IF(CI251=0,0,CH256))))</f>
        <v>0</v>
      </c>
      <c r="CJ256" s="315">
        <f ca="1">IF(CJ253=0,0,
IF(CJ253&lt;1,0,
IF($N250-CJ251&lt;&gt;$N250,-PMT(Insert_Finance!$C$17,$N250,OFFSET(CJ253,,(CJ251-$N250),1,1),0,0),
IF(CJ251=0,0,CI256))))</f>
        <v>0</v>
      </c>
      <c r="CK256" s="315">
        <f ca="1">IF(CK253=0,0,
IF(CK253&lt;1,0,
IF($N250-CK251&lt;&gt;$N250,-PMT(Insert_Finance!$C$17,$N250,OFFSET(CK253,,(CK251-$N250),1,1),0,0),
IF(CK251=0,0,CJ256))))</f>
        <v>0</v>
      </c>
      <c r="CL256" s="315">
        <f ca="1">IF(CL253=0,0,
IF(CL253&lt;1,0,
IF($N250-CL251&lt;&gt;$N250,-PMT(Insert_Finance!$C$17,$N250,OFFSET(CL253,,(CL251-$N250),1,1),0,0),
IF(CL251=0,0,CK256))))</f>
        <v>0</v>
      </c>
      <c r="CM256" s="315">
        <f ca="1">IF(CM253=0,0,
IF(CM253&lt;1,0,
IF($N250-CM251&lt;&gt;$N250,-PMT(Insert_Finance!$C$17,$N250,OFFSET(CM253,,(CM251-$N250),1,1),0,0),
IF(CM251=0,0,CL256))))</f>
        <v>0</v>
      </c>
      <c r="CN256" s="315">
        <f ca="1">IF(CN253=0,0,
IF(CN253&lt;1,0,
IF($N250-CN251&lt;&gt;$N250,-PMT(Insert_Finance!$C$17,$N250,OFFSET(CN253,,(CN251-$N250),1,1),0,0),
IF(CN251=0,0,CM256))))</f>
        <v>0</v>
      </c>
      <c r="CO256" s="315">
        <f ca="1">IF(CO253=0,0,
IF(CO253&lt;1,0,
IF($N250-CO251&lt;&gt;$N250,-PMT(Insert_Finance!$C$17,$N250,OFFSET(CO253,,(CO251-$N250),1,1),0,0),
IF(CO251=0,0,CN256))))</f>
        <v>0</v>
      </c>
      <c r="CP256" s="315">
        <f ca="1">IF(CP253=0,0,
IF(CP253&lt;1,0,
IF($N250-CP251&lt;&gt;$N250,-PMT(Insert_Finance!$C$17,$N250,OFFSET(CP253,,(CP251-$N250),1,1),0,0),
IF(CP251=0,0,CO256))))</f>
        <v>0</v>
      </c>
      <c r="CQ256" s="315">
        <f ca="1">IF(CQ253=0,0,
IF(CQ253&lt;1,0,
IF($N250-CQ251&lt;&gt;$N250,-PMT(Insert_Finance!$C$17,$N250,OFFSET(CQ253,,(CQ251-$N250),1,1),0,0),
IF(CQ251=0,0,CP256))))</f>
        <v>0</v>
      </c>
      <c r="CR256" s="315">
        <f ca="1">IF(CR253=0,0,
IF(CR253&lt;1,0,
IF($N250-CR251&lt;&gt;$N250,-PMT(Insert_Finance!$C$17,$N250,OFFSET(CR253,,(CR251-$N250),1,1),0,0),
IF(CR251=0,0,CQ256))))</f>
        <v>0</v>
      </c>
      <c r="CS256" s="315">
        <f ca="1">IF(CS253=0,0,
IF(CS253&lt;1,0,
IF($N250-CS251&lt;&gt;$N250,-PMT(Insert_Finance!$C$17,$N250,OFFSET(CS253,,(CS251-$N250),1,1),0,0),
IF(CS251=0,0,CR256))))</f>
        <v>0</v>
      </c>
      <c r="CT256" s="315">
        <f ca="1">IF(CT253=0,0,
IF(CT253&lt;1,0,
IF($N250-CT251&lt;&gt;$N250,-PMT(Insert_Finance!$C$17,$N250,OFFSET(CT253,,(CT251-$N250),1,1),0,0),
IF(CT251=0,0,CS256))))</f>
        <v>0</v>
      </c>
      <c r="CU256" s="315">
        <f ca="1">IF(CU253=0,0,
IF(CU253&lt;1,0,
IF($N250-CU251&lt;&gt;$N250,-PMT(Insert_Finance!$C$17,$N250,OFFSET(CU253,,(CU251-$N250),1,1),0,0),
IF(CU251=0,0,CT256))))</f>
        <v>0</v>
      </c>
      <c r="CV256" s="315">
        <f ca="1">IF(CV253=0,0,
IF(CV253&lt;1,0,
IF($N250-CV251&lt;&gt;$N250,-PMT(Insert_Finance!$C$17,$N250,OFFSET(CV253,,(CV251-$N250),1,1),0,0),
IF(CV251=0,0,CU256))))</f>
        <v>0</v>
      </c>
      <c r="CW256" s="315">
        <f ca="1">IF(CW253=0,0,
IF(CW253&lt;1,0,
IF($N250-CW251&lt;&gt;$N250,-PMT(Insert_Finance!$C$17,$N250,OFFSET(CW253,,(CW251-$N250),1,1),0,0),
IF(CW251=0,0,CV256))))</f>
        <v>0</v>
      </c>
      <c r="CX256" s="315">
        <f ca="1">IF(CX253=0,0,
IF(CX253&lt;1,0,
IF($N250-CX251&lt;&gt;$N250,-PMT(Insert_Finance!$C$17,$N250,OFFSET(CX253,,(CX251-$N250),1,1),0,0),
IF(CX251=0,0,CW256))))</f>
        <v>0</v>
      </c>
      <c r="CY256" s="315">
        <f ca="1">IF(CY253=0,0,
IF(CY253&lt;1,0,
IF($N250-CY251&lt;&gt;$N250,-PMT(Insert_Finance!$C$17,$N250,OFFSET(CY253,,(CY251-$N250),1,1),0,0),
IF(CY251=0,0,CX256))))</f>
        <v>0</v>
      </c>
      <c r="CZ256" s="315">
        <f ca="1">IF(CZ253=0,0,
IF(CZ253&lt;1,0,
IF($N250-CZ251&lt;&gt;$N250,-PMT(Insert_Finance!$C$17,$N250,OFFSET(CZ253,,(CZ251-$N250),1,1),0,0),
IF(CZ251=0,0,CY256))))</f>
        <v>0</v>
      </c>
    </row>
    <row r="257" spans="1:104" ht="30" customHeight="1" collapsed="1" x14ac:dyDescent="0.3">
      <c r="A257" s="304"/>
      <c r="B257" s="674"/>
      <c r="C257" s="657"/>
      <c r="D257" s="658"/>
      <c r="E257" s="401" t="str">
        <f>_xlfn.IFNA(INDEX(Table_Def[[Asset category]:[Unit]],MATCH(Insert_Assets!B257,Table_Def[Asset category],0),2),"")</f>
        <v/>
      </c>
      <c r="F257" s="682"/>
      <c r="G257" s="340" t="s">
        <v>211</v>
      </c>
      <c r="H257" s="309">
        <f t="shared" si="723"/>
        <v>0</v>
      </c>
      <c r="I257" s="687"/>
      <c r="J257" s="688"/>
      <c r="K257" s="311">
        <f t="shared" si="841"/>
        <v>0</v>
      </c>
      <c r="L257" s="312">
        <f t="shared" si="796"/>
        <v>1</v>
      </c>
      <c r="M257" s="313">
        <f t="shared" si="718"/>
        <v>0</v>
      </c>
      <c r="N257" s="316">
        <f>_xlfn.IFNA(IF(INDEX(Table_Def[],MATCH(B257,Table_Def[Asset category],0),3)=0,20,INDEX(Table_Def[],MATCH(B257,Table_Def[Asset category],0),3)),0)</f>
        <v>0</v>
      </c>
      <c r="P257" s="178"/>
      <c r="Q257" s="178"/>
      <c r="R257" s="178"/>
      <c r="S257" s="178"/>
      <c r="T257" s="302">
        <f t="shared" si="725"/>
        <v>0</v>
      </c>
      <c r="U257" s="302">
        <f>SUMIF($CG$6:$CZ$6,T$17,$CG260:$CZ260)</f>
        <v>0</v>
      </c>
      <c r="V257" s="302">
        <f>SUMIF($CG$6:$CZ$6,T$17,$CG262:$CZ262)</f>
        <v>0</v>
      </c>
      <c r="W257" s="302">
        <f t="shared" si="726"/>
        <v>0</v>
      </c>
      <c r="X257" s="302">
        <f>SUMIF($CG$6:$CZ$6,W$17,$CG260:$CZ260)</f>
        <v>0</v>
      </c>
      <c r="Y257" s="302">
        <f>SUMIF($CG$6:$CZ$6,W$17,$CG262:$CZ262)</f>
        <v>0</v>
      </c>
      <c r="Z257" s="302">
        <f t="shared" si="727"/>
        <v>0</v>
      </c>
      <c r="AA257" s="302">
        <f>SUMIF($CG$6:$CZ$6,Z$17,$CG260:$CZ260)</f>
        <v>0</v>
      </c>
      <c r="AB257" s="302">
        <f>SUMIF($CG$6:$CZ$6,Z$17,$CG262:$CZ262)</f>
        <v>0</v>
      </c>
      <c r="AC257" s="302">
        <f t="shared" si="728"/>
        <v>0</v>
      </c>
      <c r="AD257" s="302">
        <f>SUMIF($CG$6:$CZ$6,AC$17,$CG260:$CZ260)</f>
        <v>0</v>
      </c>
      <c r="AE257" s="302">
        <f>SUMIF($CG$6:$CZ$6,AC$17,$CG262:$CZ262)</f>
        <v>0</v>
      </c>
      <c r="AF257" s="302">
        <f t="shared" si="729"/>
        <v>0</v>
      </c>
      <c r="AG257" s="302">
        <f>SUMIF($CG$6:$CZ$6,AF$17,$CG260:$CZ260)</f>
        <v>0</v>
      </c>
      <c r="AH257" s="302">
        <f>SUMIF($CG$6:$CZ$6,AF$17,$CG262:$CZ262)</f>
        <v>0</v>
      </c>
      <c r="AI257" s="302">
        <f t="shared" si="730"/>
        <v>0</v>
      </c>
      <c r="AJ257" s="302">
        <f>SUMIF($CG$6:$CZ$6,AI$17,$CG260:$CZ260)</f>
        <v>0</v>
      </c>
      <c r="AK257" s="302">
        <f>SUMIF($CG$6:$CZ$6,AI$17,$CG262:$CZ262)</f>
        <v>0</v>
      </c>
      <c r="AL257" s="302">
        <f t="shared" si="731"/>
        <v>0</v>
      </c>
      <c r="AM257" s="302">
        <f>SUMIF($CG$6:$CZ$6,AL$17,$CG260:$CZ260)</f>
        <v>0</v>
      </c>
      <c r="AN257" s="302">
        <f>SUMIF($CG$6:$CZ$6,AL$17,$CG262:$CZ262)</f>
        <v>0</v>
      </c>
      <c r="AO257" s="302">
        <f t="shared" si="732"/>
        <v>0</v>
      </c>
      <c r="AP257" s="302">
        <f>SUMIF($CG$6:$CZ$6,AO$17,$CG260:$CZ260)</f>
        <v>0</v>
      </c>
      <c r="AQ257" s="302">
        <f>SUMIF($CG$6:$CZ$6,AO$17,$CG262:$CZ262)</f>
        <v>0</v>
      </c>
      <c r="AR257" s="302">
        <f t="shared" si="733"/>
        <v>0</v>
      </c>
      <c r="AS257" s="302">
        <f>SUMIF($CG$6:$CZ$6,AR$17,$CG260:$CZ260)</f>
        <v>0</v>
      </c>
      <c r="AT257" s="302">
        <f>SUMIF($CG$6:$CZ$6,AR$17,$CG262:$CZ262)</f>
        <v>0</v>
      </c>
      <c r="AU257" s="302">
        <f t="shared" si="734"/>
        <v>0</v>
      </c>
      <c r="AV257" s="302">
        <f>SUMIF($CG$6:$CZ$6,AU$17,$CG260:$CZ260)</f>
        <v>0</v>
      </c>
      <c r="AW257" s="302">
        <f>SUMIF($CG$6:$CZ$6,AU$17,$CG262:$CZ262)</f>
        <v>0</v>
      </c>
      <c r="AX257" s="302">
        <f t="shared" si="735"/>
        <v>0</v>
      </c>
      <c r="AY257" s="302">
        <f>SUMIF($CG$6:$CZ$6,AX$17,$CG260:$CZ260)</f>
        <v>0</v>
      </c>
      <c r="AZ257" s="302">
        <f>SUMIF($CG$6:$CZ$6,AX$17,$CG262:$CZ262)</f>
        <v>0</v>
      </c>
      <c r="BA257" s="302">
        <f t="shared" si="736"/>
        <v>0</v>
      </c>
      <c r="BB257" s="302">
        <f>SUMIF($CG$6:$CZ$6,BA$17,$CG260:$CZ260)</f>
        <v>0</v>
      </c>
      <c r="BC257" s="302">
        <f>SUMIF($CG$6:$CZ$6,BA$17,$CG262:$CZ262)</f>
        <v>0</v>
      </c>
      <c r="BD257" s="302">
        <f t="shared" si="737"/>
        <v>0</v>
      </c>
      <c r="BE257" s="302">
        <f>SUMIF($CG$6:$CZ$6,BD$17,$CG260:$CZ260)</f>
        <v>0</v>
      </c>
      <c r="BF257" s="302">
        <f>SUMIF($CG$6:$CZ$6,BD$17,$CG262:$CZ262)</f>
        <v>0</v>
      </c>
      <c r="BG257" s="302">
        <f t="shared" si="738"/>
        <v>0</v>
      </c>
      <c r="BH257" s="302">
        <f>SUMIF($CG$6:$CZ$6,BG$17,$CG260:$CZ260)</f>
        <v>0</v>
      </c>
      <c r="BI257" s="302">
        <f>SUMIF($CG$6:$CZ$6,BG$17,$CG262:$CZ262)</f>
        <v>0</v>
      </c>
      <c r="BJ257" s="302">
        <f t="shared" si="739"/>
        <v>0</v>
      </c>
      <c r="BK257" s="302">
        <f>SUMIF($CG$6:$CZ$6,BJ$17,$CG260:$CZ260)</f>
        <v>0</v>
      </c>
      <c r="BL257" s="302">
        <f>SUMIF($CG$6:$CZ$6,BJ$17,$CG262:$CZ262)</f>
        <v>0</v>
      </c>
      <c r="BM257" s="302">
        <f t="shared" si="740"/>
        <v>0</v>
      </c>
      <c r="BN257" s="302">
        <f>SUMIF($CG$6:$CZ$6,BM$17,$CG260:$CZ260)</f>
        <v>0</v>
      </c>
      <c r="BO257" s="302">
        <f>SUMIF($CG$6:$CZ$6,BM$17,$CG262:$CZ262)</f>
        <v>0</v>
      </c>
      <c r="BP257" s="302">
        <f t="shared" si="741"/>
        <v>0</v>
      </c>
      <c r="BQ257" s="302">
        <f>SUMIF($CG$6:$CZ$6,BP$17,$CG260:$CZ260)</f>
        <v>0</v>
      </c>
      <c r="BR257" s="302">
        <f>SUMIF($CG$6:$CZ$6,BP$17,$CG262:$CZ262)</f>
        <v>0</v>
      </c>
      <c r="BS257" s="302">
        <f t="shared" si="742"/>
        <v>0</v>
      </c>
      <c r="BT257" s="302">
        <f>SUMIF($CG$6:$CZ$6,BS$17,$CG260:$CZ260)</f>
        <v>0</v>
      </c>
      <c r="BU257" s="302">
        <f>SUMIF($CG$6:$CZ$6,BS$17,$CG262:$CZ262)</f>
        <v>0</v>
      </c>
      <c r="BV257" s="302">
        <f t="shared" si="743"/>
        <v>0</v>
      </c>
      <c r="BW257" s="302">
        <f>SUMIF($CG$6:$CZ$6,BV$17,$CG260:$CZ260)</f>
        <v>0</v>
      </c>
      <c r="BX257" s="302">
        <f>SUMIF($CG$6:$CZ$6,BV$17,$CG262:$CZ262)</f>
        <v>0</v>
      </c>
      <c r="BY257" s="302">
        <f t="shared" si="744"/>
        <v>0</v>
      </c>
      <c r="BZ257" s="302">
        <f>SUMIF($CG$6:$CZ$6,BY$17,$CG260:$CZ260)</f>
        <v>0</v>
      </c>
      <c r="CA257" s="302">
        <f>SUMIF($CG$6:$CZ$6,BY$17,$CG262:$CZ262)</f>
        <v>0</v>
      </c>
      <c r="CB257" s="189"/>
      <c r="CC257" s="303"/>
      <c r="CD257" s="303"/>
      <c r="CF257" s="293"/>
      <c r="CG257" s="315"/>
    </row>
    <row r="258" spans="1:104" ht="15" hidden="1" customHeight="1" outlineLevel="1" x14ac:dyDescent="0.3">
      <c r="A258" s="304"/>
      <c r="B258" s="338"/>
      <c r="C258" s="305"/>
      <c r="D258" s="306"/>
      <c r="E258" s="401" t="str">
        <f>_xlfn.IFNA(INDEX(Table_Def[[Asset category]:[Unit]],MATCH(Insert_Assets!B258,Table_Def[Asset category],0),2),"")</f>
        <v/>
      </c>
      <c r="F258" s="339"/>
      <c r="G258" s="340" t="s">
        <v>211</v>
      </c>
      <c r="H258" s="309">
        <f t="shared" si="723"/>
        <v>0</v>
      </c>
      <c r="I258" s="341"/>
      <c r="J258" s="342"/>
      <c r="K258" s="311">
        <f t="shared" si="841"/>
        <v>0</v>
      </c>
      <c r="L258" s="312">
        <f t="shared" si="796"/>
        <v>1</v>
      </c>
      <c r="M258" s="313">
        <f t="shared" si="718"/>
        <v>0</v>
      </c>
      <c r="N258" s="316">
        <f>_xlfn.IFNA(IF(INDEX(Table_Def[],MATCH(B258,Table_Def[Asset category],0),3)=0,20,INDEX(Table_Def[],MATCH(B258,Table_Def[Asset category],0),3)),0)</f>
        <v>0</v>
      </c>
      <c r="P258" s="178"/>
      <c r="Q258" s="178"/>
      <c r="R258" s="178"/>
      <c r="S258" s="178"/>
      <c r="T258" s="302"/>
      <c r="U258" s="302"/>
      <c r="V258" s="302"/>
      <c r="W258" s="302"/>
      <c r="X258" s="302"/>
      <c r="Y258" s="302"/>
      <c r="Z258" s="302"/>
      <c r="AA258" s="302"/>
      <c r="AB258" s="302"/>
      <c r="AC258" s="302"/>
      <c r="AD258" s="302"/>
      <c r="AE258" s="302"/>
      <c r="AF258" s="302"/>
      <c r="AG258" s="302"/>
      <c r="AH258" s="302"/>
      <c r="AI258" s="302"/>
      <c r="AJ258" s="302"/>
      <c r="AK258" s="302"/>
      <c r="AL258" s="302"/>
      <c r="AM258" s="302"/>
      <c r="AN258" s="302"/>
      <c r="AO258" s="302"/>
      <c r="AP258" s="302"/>
      <c r="AQ258" s="302"/>
      <c r="AR258" s="302"/>
      <c r="AS258" s="302"/>
      <c r="AT258" s="302"/>
      <c r="AU258" s="302"/>
      <c r="AV258" s="302"/>
      <c r="AW258" s="302"/>
      <c r="AX258" s="302"/>
      <c r="AY258" s="302"/>
      <c r="AZ258" s="302"/>
      <c r="BA258" s="302"/>
      <c r="BB258" s="302"/>
      <c r="BC258" s="302"/>
      <c r="BD258" s="302"/>
      <c r="BE258" s="302"/>
      <c r="BF258" s="302"/>
      <c r="BG258" s="302"/>
      <c r="BH258" s="302"/>
      <c r="BI258" s="302"/>
      <c r="BJ258" s="302"/>
      <c r="BK258" s="302"/>
      <c r="BL258" s="302"/>
      <c r="BM258" s="302"/>
      <c r="BN258" s="302"/>
      <c r="BO258" s="302"/>
      <c r="BP258" s="302"/>
      <c r="BQ258" s="302"/>
      <c r="BR258" s="302"/>
      <c r="BS258" s="302"/>
      <c r="BT258" s="302"/>
      <c r="BU258" s="302"/>
      <c r="BV258" s="302"/>
      <c r="BW258" s="302"/>
      <c r="BX258" s="302"/>
      <c r="BY258" s="302"/>
      <c r="BZ258" s="302"/>
      <c r="CA258" s="302"/>
      <c r="CB258" s="189"/>
      <c r="CC258" s="303"/>
      <c r="CD258" s="303"/>
      <c r="CE258" s="53" t="s">
        <v>49</v>
      </c>
      <c r="CF258" s="293"/>
      <c r="CG258" s="314">
        <f>IF($I257=CG$6,$N257,
IF(CF257&gt;0,CF257-1,0))</f>
        <v>0</v>
      </c>
      <c r="CH258" s="314">
        <f ca="1">IF(OR($I257=CH$6,CG259=$N257),$N257,
IF(CG258&gt;0,CG258-1,0))</f>
        <v>0</v>
      </c>
      <c r="CI258" s="314">
        <f t="shared" ref="CI258" ca="1" si="845">IF(OR($I257=CI$6,CH259=$N257),$N257,
IF(CH258&gt;0,CH258-1,0))</f>
        <v>0</v>
      </c>
      <c r="CJ258" s="314">
        <f t="shared" ref="CJ258" ca="1" si="846">IF(OR($I257=CJ$6,CI259=$N257),$N257,
IF(CI258&gt;0,CI258-1,0))</f>
        <v>0</v>
      </c>
      <c r="CK258" s="314">
        <f t="shared" ref="CK258" ca="1" si="847">IF(OR($I257=CK$6,CJ259=$N257),$N257,
IF(CJ258&gt;0,CJ258-1,0))</f>
        <v>0</v>
      </c>
      <c r="CL258" s="314">
        <f t="shared" ref="CL258" ca="1" si="848">IF(OR($I257=CL$6,CK259=$N257),$N257,
IF(CK258&gt;0,CK258-1,0))</f>
        <v>0</v>
      </c>
      <c r="CM258" s="314">
        <f t="shared" ref="CM258" ca="1" si="849">IF(OR($I257=CM$6,CL259=$N257),$N257,
IF(CL258&gt;0,CL258-1,0))</f>
        <v>0</v>
      </c>
      <c r="CN258" s="314">
        <f t="shared" ref="CN258" ca="1" si="850">IF(OR($I257=CN$6,CM259=$N257),$N257,
IF(CM258&gt;0,CM258-1,0))</f>
        <v>0</v>
      </c>
      <c r="CO258" s="314">
        <f t="shared" ref="CO258" ca="1" si="851">IF(OR($I257=CO$6,CN259=$N257),$N257,
IF(CN258&gt;0,CN258-1,0))</f>
        <v>0</v>
      </c>
      <c r="CP258" s="314">
        <f t="shared" ref="CP258" ca="1" si="852">IF(OR($I257=CP$6,CO259=$N257),$N257,
IF(CO258&gt;0,CO258-1,0))</f>
        <v>0</v>
      </c>
      <c r="CQ258" s="314">
        <f t="shared" ref="CQ258" ca="1" si="853">IF(OR($I257=CQ$6,CP259=$N257),$N257,
IF(CP258&gt;0,CP258-1,0))</f>
        <v>0</v>
      </c>
      <c r="CR258" s="314">
        <f t="shared" ref="CR258" ca="1" si="854">IF(OR($I257=CR$6,CQ259=$N257),$N257,
IF(CQ258&gt;0,CQ258-1,0))</f>
        <v>0</v>
      </c>
      <c r="CS258" s="314">
        <f t="shared" ref="CS258" ca="1" si="855">IF(OR($I257=CS$6,CR259=$N257),$N257,
IF(CR258&gt;0,CR258-1,0))</f>
        <v>0</v>
      </c>
      <c r="CT258" s="314">
        <f t="shared" ref="CT258" ca="1" si="856">IF(OR($I257=CT$6,CS259=$N257),$N257,
IF(CS258&gt;0,CS258-1,0))</f>
        <v>0</v>
      </c>
      <c r="CU258" s="314">
        <f t="shared" ref="CU258" ca="1" si="857">IF(OR($I257=CU$6,CT259=$N257),$N257,
IF(CT258&gt;0,CT258-1,0))</f>
        <v>0</v>
      </c>
      <c r="CV258" s="314">
        <f t="shared" ref="CV258" ca="1" si="858">IF(OR($I257=CV$6,CU259=$N257),$N257,
IF(CU258&gt;0,CU258-1,0))</f>
        <v>0</v>
      </c>
      <c r="CW258" s="314">
        <f t="shared" ref="CW258" ca="1" si="859">IF(OR($I257=CW$6,CV259=$N257),$N257,
IF(CV258&gt;0,CV258-1,0))</f>
        <v>0</v>
      </c>
      <c r="CX258" s="314">
        <f t="shared" ref="CX258" ca="1" si="860">IF(OR($I257=CX$6,CW259=$N257),$N257,
IF(CW258&gt;0,CW258-1,0))</f>
        <v>0</v>
      </c>
      <c r="CY258" s="314">
        <f t="shared" ref="CY258" ca="1" si="861">IF(OR($I257=CY$6,CX259=$N257),$N257,
IF(CX258&gt;0,CX258-1,0))</f>
        <v>0</v>
      </c>
      <c r="CZ258" s="314">
        <f t="shared" ref="CZ258" ca="1" si="862">IF(OR($I257=CZ$6,CY259=$N257),$N257,
IF(CY258&gt;0,CY258-1,0))</f>
        <v>0</v>
      </c>
    </row>
    <row r="259" spans="1:104" ht="15" hidden="1" customHeight="1" outlineLevel="1" x14ac:dyDescent="0.3">
      <c r="A259" s="304"/>
      <c r="B259" s="338"/>
      <c r="C259" s="305"/>
      <c r="D259" s="306"/>
      <c r="E259" s="401" t="str">
        <f>_xlfn.IFNA(INDEX(Table_Def[[Asset category]:[Unit]],MATCH(Insert_Assets!B259,Table_Def[Asset category],0),2),"")</f>
        <v/>
      </c>
      <c r="F259" s="339"/>
      <c r="G259" s="340" t="s">
        <v>211</v>
      </c>
      <c r="H259" s="309">
        <f t="shared" si="723"/>
        <v>0</v>
      </c>
      <c r="I259" s="341"/>
      <c r="J259" s="342"/>
      <c r="K259" s="311"/>
      <c r="L259" s="312">
        <f t="shared" si="796"/>
        <v>1</v>
      </c>
      <c r="M259" s="313">
        <f t="shared" si="718"/>
        <v>0</v>
      </c>
      <c r="N259" s="316">
        <f>_xlfn.IFNA(IF(INDEX(Table_Def[],MATCH(B259,Table_Def[Asset category],0),3)=0,20,INDEX(Table_Def[],MATCH(B259,Table_Def[Asset category],0),3)),0)</f>
        <v>0</v>
      </c>
      <c r="P259" s="178"/>
      <c r="Q259" s="178"/>
      <c r="R259" s="178"/>
      <c r="S259" s="178"/>
      <c r="T259" s="302"/>
      <c r="U259" s="302"/>
      <c r="V259" s="302"/>
      <c r="W259" s="302"/>
      <c r="X259" s="302"/>
      <c r="Y259" s="302"/>
      <c r="Z259" s="302"/>
      <c r="AA259" s="302"/>
      <c r="AB259" s="302"/>
      <c r="AC259" s="302"/>
      <c r="AD259" s="302"/>
      <c r="AE259" s="302"/>
      <c r="AF259" s="302"/>
      <c r="AG259" s="302"/>
      <c r="AH259" s="302"/>
      <c r="AI259" s="302"/>
      <c r="AJ259" s="302"/>
      <c r="AK259" s="302"/>
      <c r="AL259" s="302"/>
      <c r="AM259" s="302"/>
      <c r="AN259" s="302"/>
      <c r="AO259" s="302"/>
      <c r="AP259" s="302"/>
      <c r="AQ259" s="302"/>
      <c r="AR259" s="302"/>
      <c r="AS259" s="302"/>
      <c r="AT259" s="302"/>
      <c r="AU259" s="302"/>
      <c r="AV259" s="302"/>
      <c r="AW259" s="302"/>
      <c r="AX259" s="302"/>
      <c r="AY259" s="302"/>
      <c r="AZ259" s="302"/>
      <c r="BA259" s="302"/>
      <c r="BB259" s="302"/>
      <c r="BC259" s="302"/>
      <c r="BD259" s="302"/>
      <c r="BE259" s="302"/>
      <c r="BF259" s="302"/>
      <c r="BG259" s="302"/>
      <c r="BH259" s="302"/>
      <c r="BI259" s="302"/>
      <c r="BJ259" s="302"/>
      <c r="BK259" s="302"/>
      <c r="BL259" s="302"/>
      <c r="BM259" s="302"/>
      <c r="BN259" s="302"/>
      <c r="BO259" s="302"/>
      <c r="BP259" s="302"/>
      <c r="BQ259" s="302"/>
      <c r="BR259" s="302"/>
      <c r="BS259" s="302"/>
      <c r="BT259" s="302"/>
      <c r="BU259" s="302"/>
      <c r="BV259" s="302"/>
      <c r="BW259" s="302"/>
      <c r="BX259" s="302"/>
      <c r="BY259" s="302"/>
      <c r="BZ259" s="302"/>
      <c r="CA259" s="302"/>
      <c r="CB259" s="189"/>
      <c r="CC259" s="303"/>
      <c r="CD259" s="303"/>
      <c r="CE259" s="53" t="s">
        <v>116</v>
      </c>
      <c r="CF259" s="293"/>
      <c r="CG259" s="314">
        <f t="shared" ref="CG259" ca="1" si="863">IF(AND(CG258=$N257,CG258&gt;0),1,IF(CG258=0,0,OFFSET(CG258,,(CG258-$N257),1,1)-CG258+1))</f>
        <v>0</v>
      </c>
      <c r="CH259" s="314">
        <f ca="1">IF(AND(CH258=$N257,CH258&gt;0),1,IF(CH258=0,0,OFFSET(CH258,,(CH258-$N257),1,1)-CH258+1))</f>
        <v>0</v>
      </c>
      <c r="CI259" s="314">
        <f t="shared" ref="CI259:CZ259" ca="1" si="864">IF(AND(CI258=$N257,CI258&gt;0),1,IF(CI258=0,0,OFFSET(CI258,,(CI258-$N257),1,1)-CI258+1))</f>
        <v>0</v>
      </c>
      <c r="CJ259" s="314">
        <f t="shared" ca="1" si="864"/>
        <v>0</v>
      </c>
      <c r="CK259" s="314">
        <f t="shared" ca="1" si="864"/>
        <v>0</v>
      </c>
      <c r="CL259" s="314">
        <f t="shared" ca="1" si="864"/>
        <v>0</v>
      </c>
      <c r="CM259" s="314">
        <f t="shared" ca="1" si="864"/>
        <v>0</v>
      </c>
      <c r="CN259" s="314">
        <f t="shared" ca="1" si="864"/>
        <v>0</v>
      </c>
      <c r="CO259" s="314">
        <f t="shared" ca="1" si="864"/>
        <v>0</v>
      </c>
      <c r="CP259" s="314">
        <f t="shared" ca="1" si="864"/>
        <v>0</v>
      </c>
      <c r="CQ259" s="314">
        <f t="shared" ca="1" si="864"/>
        <v>0</v>
      </c>
      <c r="CR259" s="314">
        <f t="shared" ca="1" si="864"/>
        <v>0</v>
      </c>
      <c r="CS259" s="314">
        <f t="shared" ca="1" si="864"/>
        <v>0</v>
      </c>
      <c r="CT259" s="314">
        <f t="shared" ca="1" si="864"/>
        <v>0</v>
      </c>
      <c r="CU259" s="314">
        <f t="shared" ca="1" si="864"/>
        <v>0</v>
      </c>
      <c r="CV259" s="314">
        <f t="shared" ca="1" si="864"/>
        <v>0</v>
      </c>
      <c r="CW259" s="314">
        <f t="shared" ca="1" si="864"/>
        <v>0</v>
      </c>
      <c r="CX259" s="314">
        <f t="shared" ca="1" si="864"/>
        <v>0</v>
      </c>
      <c r="CY259" s="314">
        <f t="shared" ca="1" si="864"/>
        <v>0</v>
      </c>
      <c r="CZ259" s="314">
        <f t="shared" ca="1" si="864"/>
        <v>0</v>
      </c>
    </row>
    <row r="260" spans="1:104" ht="15" hidden="1" customHeight="1" outlineLevel="1" x14ac:dyDescent="0.3">
      <c r="A260" s="304"/>
      <c r="B260" s="338"/>
      <c r="C260" s="305"/>
      <c r="D260" s="306"/>
      <c r="E260" s="401" t="str">
        <f>_xlfn.IFNA(INDEX(Table_Def[[Asset category]:[Unit]],MATCH(Insert_Assets!B260,Table_Def[Asset category],0),2),"")</f>
        <v/>
      </c>
      <c r="F260" s="339"/>
      <c r="G260" s="340" t="s">
        <v>211</v>
      </c>
      <c r="H260" s="309">
        <f t="shared" si="723"/>
        <v>0</v>
      </c>
      <c r="I260" s="341"/>
      <c r="J260" s="342"/>
      <c r="K260" s="311">
        <f t="shared" ref="K260:K265" si="865">SUMIF($J$22:$J$384,J260,$H$22:$H$384)</f>
        <v>0</v>
      </c>
      <c r="L260" s="312">
        <f t="shared" si="796"/>
        <v>1</v>
      </c>
      <c r="M260" s="313">
        <f t="shared" si="718"/>
        <v>0</v>
      </c>
      <c r="N260" s="316">
        <f>_xlfn.IFNA(IF(INDEX(Table_Def[],MATCH(B260,Table_Def[Asset category],0),3)=0,20,INDEX(Table_Def[],MATCH(B260,Table_Def[Asset category],0),3)),0)</f>
        <v>0</v>
      </c>
      <c r="P260" s="178"/>
      <c r="Q260" s="178"/>
      <c r="R260" s="178"/>
      <c r="S260" s="178"/>
      <c r="T260" s="302"/>
      <c r="U260" s="302"/>
      <c r="V260" s="302"/>
      <c r="W260" s="302"/>
      <c r="X260" s="302"/>
      <c r="Y260" s="302"/>
      <c r="Z260" s="302"/>
      <c r="AA260" s="302"/>
      <c r="AB260" s="302"/>
      <c r="AC260" s="302"/>
      <c r="AD260" s="302"/>
      <c r="AE260" s="302"/>
      <c r="AF260" s="302"/>
      <c r="AG260" s="302"/>
      <c r="AH260" s="302"/>
      <c r="AI260" s="302"/>
      <c r="AJ260" s="302"/>
      <c r="AK260" s="302"/>
      <c r="AL260" s="302"/>
      <c r="AM260" s="302"/>
      <c r="AN260" s="302"/>
      <c r="AO260" s="302"/>
      <c r="AP260" s="302"/>
      <c r="AQ260" s="302"/>
      <c r="AR260" s="302"/>
      <c r="AS260" s="302"/>
      <c r="AT260" s="302"/>
      <c r="AU260" s="302"/>
      <c r="AV260" s="302"/>
      <c r="AW260" s="302"/>
      <c r="AX260" s="302"/>
      <c r="AY260" s="302"/>
      <c r="AZ260" s="302"/>
      <c r="BA260" s="302"/>
      <c r="BB260" s="302"/>
      <c r="BC260" s="302"/>
      <c r="BD260" s="302"/>
      <c r="BE260" s="302"/>
      <c r="BF260" s="302"/>
      <c r="BG260" s="302"/>
      <c r="BH260" s="302"/>
      <c r="BI260" s="302"/>
      <c r="BJ260" s="302"/>
      <c r="BK260" s="302"/>
      <c r="BL260" s="302"/>
      <c r="BM260" s="302"/>
      <c r="BN260" s="302"/>
      <c r="BO260" s="302"/>
      <c r="BP260" s="302"/>
      <c r="BQ260" s="302"/>
      <c r="BR260" s="302"/>
      <c r="BS260" s="302"/>
      <c r="BT260" s="302"/>
      <c r="BU260" s="302"/>
      <c r="BV260" s="302"/>
      <c r="BW260" s="302"/>
      <c r="BX260" s="302"/>
      <c r="BY260" s="302"/>
      <c r="BZ260" s="302"/>
      <c r="CA260" s="302"/>
      <c r="CB260" s="189"/>
      <c r="CC260" s="303"/>
      <c r="CD260" s="303"/>
      <c r="CE260" s="53" t="s">
        <v>3</v>
      </c>
      <c r="CG260" s="315">
        <f t="shared" ref="CG260:CK260" si="866">IF($I257=CG$6,$H257*$L257,IF(CG258=$N257,$H257,
IF(CF260&gt;0,+CF260-CF261,0)))</f>
        <v>0</v>
      </c>
      <c r="CH260" s="315">
        <f t="shared" ca="1" si="866"/>
        <v>0</v>
      </c>
      <c r="CI260" s="315">
        <f t="shared" ca="1" si="866"/>
        <v>0</v>
      </c>
      <c r="CJ260" s="315">
        <f t="shared" ca="1" si="866"/>
        <v>0</v>
      </c>
      <c r="CK260" s="315">
        <f t="shared" ca="1" si="866"/>
        <v>0</v>
      </c>
      <c r="CL260" s="315">
        <f ca="1">IF($I257=CL$6,$H257*$L257,IF(CL258=$N257,$H257,
IF(CK260&gt;0,+CK260-CK261,0)))</f>
        <v>0</v>
      </c>
      <c r="CM260" s="315">
        <f t="shared" ref="CM260:CZ260" ca="1" si="867">IF($I257=CM$6,$H257*$L257,IF(CM258=$N257,$H257,
IF(CL260&gt;0,+CL260-CL261,0)))</f>
        <v>0</v>
      </c>
      <c r="CN260" s="315">
        <f t="shared" ca="1" si="867"/>
        <v>0</v>
      </c>
      <c r="CO260" s="315">
        <f t="shared" ca="1" si="867"/>
        <v>0</v>
      </c>
      <c r="CP260" s="315">
        <f t="shared" ca="1" si="867"/>
        <v>0</v>
      </c>
      <c r="CQ260" s="315">
        <f t="shared" ca="1" si="867"/>
        <v>0</v>
      </c>
      <c r="CR260" s="315">
        <f t="shared" ca="1" si="867"/>
        <v>0</v>
      </c>
      <c r="CS260" s="315">
        <f t="shared" ca="1" si="867"/>
        <v>0</v>
      </c>
      <c r="CT260" s="315">
        <f t="shared" ca="1" si="867"/>
        <v>0</v>
      </c>
      <c r="CU260" s="315">
        <f t="shared" ca="1" si="867"/>
        <v>0</v>
      </c>
      <c r="CV260" s="315">
        <f t="shared" ca="1" si="867"/>
        <v>0</v>
      </c>
      <c r="CW260" s="315">
        <f t="shared" ca="1" si="867"/>
        <v>0</v>
      </c>
      <c r="CX260" s="315">
        <f t="shared" ca="1" si="867"/>
        <v>0</v>
      </c>
      <c r="CY260" s="315">
        <f t="shared" ca="1" si="867"/>
        <v>0</v>
      </c>
      <c r="CZ260" s="315">
        <f t="shared" ca="1" si="867"/>
        <v>0</v>
      </c>
    </row>
    <row r="261" spans="1:104" ht="15" hidden="1" customHeight="1" outlineLevel="1" x14ac:dyDescent="0.3">
      <c r="A261" s="304"/>
      <c r="B261" s="338"/>
      <c r="C261" s="305"/>
      <c r="D261" s="306"/>
      <c r="E261" s="401" t="str">
        <f>_xlfn.IFNA(INDEX(Table_Def[[Asset category]:[Unit]],MATCH(Insert_Assets!B261,Table_Def[Asset category],0),2),"")</f>
        <v/>
      </c>
      <c r="F261" s="339"/>
      <c r="G261" s="340" t="s">
        <v>211</v>
      </c>
      <c r="H261" s="309">
        <f t="shared" si="723"/>
        <v>0</v>
      </c>
      <c r="I261" s="341"/>
      <c r="J261" s="342"/>
      <c r="K261" s="311">
        <f t="shared" si="865"/>
        <v>0</v>
      </c>
      <c r="L261" s="312">
        <f t="shared" si="796"/>
        <v>1</v>
      </c>
      <c r="M261" s="313">
        <f t="shared" si="718"/>
        <v>0</v>
      </c>
      <c r="N261" s="316">
        <f>_xlfn.IFNA(IF(INDEX(Table_Def[],MATCH(B261,Table_Def[Asset category],0),3)=0,20,INDEX(Table_Def[],MATCH(B261,Table_Def[Asset category],0),3)),0)</f>
        <v>0</v>
      </c>
      <c r="P261" s="178"/>
      <c r="Q261" s="178"/>
      <c r="R261" s="178"/>
      <c r="S261" s="178"/>
      <c r="T261" s="302"/>
      <c r="U261" s="302"/>
      <c r="V261" s="302"/>
      <c r="W261" s="302"/>
      <c r="X261" s="302"/>
      <c r="Y261" s="302"/>
      <c r="Z261" s="302"/>
      <c r="AA261" s="302"/>
      <c r="AB261" s="302"/>
      <c r="AC261" s="302"/>
      <c r="AD261" s="302"/>
      <c r="AE261" s="302"/>
      <c r="AF261" s="302"/>
      <c r="AG261" s="302"/>
      <c r="AH261" s="302"/>
      <c r="AI261" s="302"/>
      <c r="AJ261" s="302"/>
      <c r="AK261" s="302"/>
      <c r="AL261" s="302"/>
      <c r="AM261" s="302"/>
      <c r="AN261" s="302"/>
      <c r="AO261" s="302"/>
      <c r="AP261" s="302"/>
      <c r="AQ261" s="302"/>
      <c r="AR261" s="302"/>
      <c r="AS261" s="302"/>
      <c r="AT261" s="302"/>
      <c r="AU261" s="302"/>
      <c r="AV261" s="302"/>
      <c r="AW261" s="302"/>
      <c r="AX261" s="302"/>
      <c r="AY261" s="302"/>
      <c r="AZ261" s="302"/>
      <c r="BA261" s="302"/>
      <c r="BB261" s="302"/>
      <c r="BC261" s="302"/>
      <c r="BD261" s="302"/>
      <c r="BE261" s="302"/>
      <c r="BF261" s="302"/>
      <c r="BG261" s="302"/>
      <c r="BH261" s="302"/>
      <c r="BI261" s="302"/>
      <c r="BJ261" s="302"/>
      <c r="BK261" s="302"/>
      <c r="BL261" s="302"/>
      <c r="BM261" s="302"/>
      <c r="BN261" s="302"/>
      <c r="BO261" s="302"/>
      <c r="BP261" s="302"/>
      <c r="BQ261" s="302"/>
      <c r="BR261" s="302"/>
      <c r="BS261" s="302"/>
      <c r="BT261" s="302"/>
      <c r="BU261" s="302"/>
      <c r="BV261" s="302"/>
      <c r="BW261" s="302"/>
      <c r="BX261" s="302"/>
      <c r="BY261" s="302"/>
      <c r="BZ261" s="302"/>
      <c r="CA261" s="302"/>
      <c r="CB261" s="189"/>
      <c r="CC261" s="303"/>
      <c r="CD261" s="303"/>
      <c r="CE261" s="53" t="s">
        <v>38</v>
      </c>
      <c r="CF261" s="315"/>
      <c r="CG261" s="315">
        <f>IF(CG262&lt;1,0,CG263-CG262)</f>
        <v>0</v>
      </c>
      <c r="CH261" s="315">
        <f t="shared" ref="CH261:CZ261" ca="1" si="868">IF(CH262&lt;1,0,CH263-CH262)</f>
        <v>0</v>
      </c>
      <c r="CI261" s="315">
        <f t="shared" ca="1" si="868"/>
        <v>0</v>
      </c>
      <c r="CJ261" s="315">
        <f t="shared" ca="1" si="868"/>
        <v>0</v>
      </c>
      <c r="CK261" s="315">
        <f t="shared" ca="1" si="868"/>
        <v>0</v>
      </c>
      <c r="CL261" s="315">
        <f t="shared" ca="1" si="868"/>
        <v>0</v>
      </c>
      <c r="CM261" s="315">
        <f t="shared" ca="1" si="868"/>
        <v>0</v>
      </c>
      <c r="CN261" s="315">
        <f t="shared" ca="1" si="868"/>
        <v>0</v>
      </c>
      <c r="CO261" s="315">
        <f t="shared" ca="1" si="868"/>
        <v>0</v>
      </c>
      <c r="CP261" s="315">
        <f t="shared" ca="1" si="868"/>
        <v>0</v>
      </c>
      <c r="CQ261" s="315">
        <f t="shared" ca="1" si="868"/>
        <v>0</v>
      </c>
      <c r="CR261" s="315">
        <f t="shared" ca="1" si="868"/>
        <v>0</v>
      </c>
      <c r="CS261" s="315">
        <f t="shared" ca="1" si="868"/>
        <v>0</v>
      </c>
      <c r="CT261" s="315">
        <f t="shared" ca="1" si="868"/>
        <v>0</v>
      </c>
      <c r="CU261" s="315">
        <f t="shared" ca="1" si="868"/>
        <v>0</v>
      </c>
      <c r="CV261" s="315">
        <f t="shared" ca="1" si="868"/>
        <v>0</v>
      </c>
      <c r="CW261" s="315">
        <f t="shared" ca="1" si="868"/>
        <v>0</v>
      </c>
      <c r="CX261" s="315">
        <f t="shared" ca="1" si="868"/>
        <v>0</v>
      </c>
      <c r="CY261" s="315">
        <f t="shared" ca="1" si="868"/>
        <v>0</v>
      </c>
      <c r="CZ261" s="315">
        <f t="shared" ca="1" si="868"/>
        <v>0</v>
      </c>
    </row>
    <row r="262" spans="1:104" ht="15" hidden="1" customHeight="1" outlineLevel="1" x14ac:dyDescent="0.3">
      <c r="A262" s="304"/>
      <c r="B262" s="338"/>
      <c r="C262" s="305"/>
      <c r="D262" s="306"/>
      <c r="E262" s="401" t="str">
        <f>_xlfn.IFNA(INDEX(Table_Def[[Asset category]:[Unit]],MATCH(Insert_Assets!B262,Table_Def[Asset category],0),2),"")</f>
        <v/>
      </c>
      <c r="F262" s="339"/>
      <c r="G262" s="340" t="s">
        <v>211</v>
      </c>
      <c r="H262" s="309">
        <f t="shared" si="723"/>
        <v>0</v>
      </c>
      <c r="I262" s="341"/>
      <c r="J262" s="342"/>
      <c r="K262" s="311">
        <f t="shared" si="865"/>
        <v>0</v>
      </c>
      <c r="L262" s="312">
        <f t="shared" si="796"/>
        <v>1</v>
      </c>
      <c r="M262" s="313">
        <f t="shared" si="718"/>
        <v>0</v>
      </c>
      <c r="N262" s="316">
        <f>_xlfn.IFNA(IF(INDEX(Table_Def[],MATCH(B262,Table_Def[Asset category],0),3)=0,20,INDEX(Table_Def[],MATCH(B262,Table_Def[Asset category],0),3)),0)</f>
        <v>0</v>
      </c>
      <c r="P262" s="178"/>
      <c r="Q262" s="178"/>
      <c r="R262" s="178"/>
      <c r="S262" s="178"/>
      <c r="T262" s="302"/>
      <c r="U262" s="302"/>
      <c r="V262" s="302"/>
      <c r="W262" s="302"/>
      <c r="X262" s="302"/>
      <c r="Y262" s="302"/>
      <c r="Z262" s="302"/>
      <c r="AA262" s="302"/>
      <c r="AB262" s="302"/>
      <c r="AC262" s="302"/>
      <c r="AD262" s="302"/>
      <c r="AE262" s="302"/>
      <c r="AF262" s="302"/>
      <c r="AG262" s="302"/>
      <c r="AH262" s="302"/>
      <c r="AI262" s="302"/>
      <c r="AJ262" s="302"/>
      <c r="AK262" s="302"/>
      <c r="AL262" s="302"/>
      <c r="AM262" s="302"/>
      <c r="AN262" s="302"/>
      <c r="AO262" s="302"/>
      <c r="AP262" s="302"/>
      <c r="AQ262" s="302"/>
      <c r="AR262" s="302"/>
      <c r="AS262" s="302"/>
      <c r="AT262" s="302"/>
      <c r="AU262" s="302"/>
      <c r="AV262" s="302"/>
      <c r="AW262" s="302"/>
      <c r="AX262" s="302"/>
      <c r="AY262" s="302"/>
      <c r="AZ262" s="302"/>
      <c r="BA262" s="302"/>
      <c r="BB262" s="302"/>
      <c r="BC262" s="302"/>
      <c r="BD262" s="302"/>
      <c r="BE262" s="302"/>
      <c r="BF262" s="302"/>
      <c r="BG262" s="302"/>
      <c r="BH262" s="302"/>
      <c r="BI262" s="302"/>
      <c r="BJ262" s="302"/>
      <c r="BK262" s="302"/>
      <c r="BL262" s="302"/>
      <c r="BM262" s="302"/>
      <c r="BN262" s="302"/>
      <c r="BO262" s="302"/>
      <c r="BP262" s="302"/>
      <c r="BQ262" s="302"/>
      <c r="BR262" s="302"/>
      <c r="BS262" s="302"/>
      <c r="BT262" s="302"/>
      <c r="BU262" s="302"/>
      <c r="BV262" s="302"/>
      <c r="BW262" s="302"/>
      <c r="BX262" s="302"/>
      <c r="BY262" s="302"/>
      <c r="BZ262" s="302"/>
      <c r="CA262" s="302"/>
      <c r="CB262" s="189"/>
      <c r="CC262" s="303"/>
      <c r="CD262" s="303"/>
      <c r="CE262" s="53" t="s">
        <v>47</v>
      </c>
      <c r="CG262" s="315">
        <f>CG260*Insert_Finance!$C$17</f>
        <v>0</v>
      </c>
      <c r="CH262" s="315">
        <f ca="1">CH260*Insert_Finance!$C$17</f>
        <v>0</v>
      </c>
      <c r="CI262" s="315">
        <f ca="1">CI260*Insert_Finance!$C$17</f>
        <v>0</v>
      </c>
      <c r="CJ262" s="315">
        <f ca="1">CJ260*Insert_Finance!$C$17</f>
        <v>0</v>
      </c>
      <c r="CK262" s="315">
        <f ca="1">CK260*Insert_Finance!$C$17</f>
        <v>0</v>
      </c>
      <c r="CL262" s="315">
        <f ca="1">CL260*Insert_Finance!$C$17</f>
        <v>0</v>
      </c>
      <c r="CM262" s="315">
        <f ca="1">CM260*Insert_Finance!$C$17</f>
        <v>0</v>
      </c>
      <c r="CN262" s="315">
        <f ca="1">CN260*Insert_Finance!$C$17</f>
        <v>0</v>
      </c>
      <c r="CO262" s="315">
        <f ca="1">CO260*Insert_Finance!$C$17</f>
        <v>0</v>
      </c>
      <c r="CP262" s="315">
        <f ca="1">CP260*Insert_Finance!$C$17</f>
        <v>0</v>
      </c>
      <c r="CQ262" s="315">
        <f ca="1">CQ260*Insert_Finance!$C$17</f>
        <v>0</v>
      </c>
      <c r="CR262" s="315">
        <f ca="1">CR260*Insert_Finance!$C$17</f>
        <v>0</v>
      </c>
      <c r="CS262" s="315">
        <f ca="1">CS260*Insert_Finance!$C$17</f>
        <v>0</v>
      </c>
      <c r="CT262" s="315">
        <f ca="1">CT260*Insert_Finance!$C$17</f>
        <v>0</v>
      </c>
      <c r="CU262" s="315">
        <f ca="1">CU260*Insert_Finance!$C$17</f>
        <v>0</v>
      </c>
      <c r="CV262" s="315">
        <f ca="1">CV260*Insert_Finance!$C$17</f>
        <v>0</v>
      </c>
      <c r="CW262" s="315">
        <f ca="1">CW260*Insert_Finance!$C$17</f>
        <v>0</v>
      </c>
      <c r="CX262" s="315">
        <f ca="1">CX260*Insert_Finance!$C$17</f>
        <v>0</v>
      </c>
      <c r="CY262" s="315">
        <f ca="1">CY260*Insert_Finance!$C$17</f>
        <v>0</v>
      </c>
      <c r="CZ262" s="315">
        <f ca="1">CZ260*Insert_Finance!$C$17</f>
        <v>0</v>
      </c>
    </row>
    <row r="263" spans="1:104" ht="15" hidden="1" customHeight="1" outlineLevel="1" x14ac:dyDescent="0.3">
      <c r="A263" s="304"/>
      <c r="B263" s="338"/>
      <c r="C263" s="305"/>
      <c r="D263" s="306"/>
      <c r="E263" s="401" t="str">
        <f>_xlfn.IFNA(INDEX(Table_Def[[Asset category]:[Unit]],MATCH(Insert_Assets!B263,Table_Def[Asset category],0),2),"")</f>
        <v/>
      </c>
      <c r="F263" s="339"/>
      <c r="G263" s="340" t="s">
        <v>211</v>
      </c>
      <c r="H263" s="309">
        <f t="shared" si="723"/>
        <v>0</v>
      </c>
      <c r="I263" s="341"/>
      <c r="J263" s="342"/>
      <c r="K263" s="311">
        <f t="shared" si="865"/>
        <v>0</v>
      </c>
      <c r="L263" s="312">
        <f t="shared" si="796"/>
        <v>1</v>
      </c>
      <c r="M263" s="313">
        <f t="shared" si="718"/>
        <v>0</v>
      </c>
      <c r="N263" s="316">
        <f>_xlfn.IFNA(IF(INDEX(Table_Def[],MATCH(B263,Table_Def[Asset category],0),3)=0,20,INDEX(Table_Def[],MATCH(B263,Table_Def[Asset category],0),3)),0)</f>
        <v>0</v>
      </c>
      <c r="P263" s="178"/>
      <c r="Q263" s="178"/>
      <c r="R263" s="178"/>
      <c r="S263" s="178"/>
      <c r="T263" s="302"/>
      <c r="U263" s="302"/>
      <c r="V263" s="302"/>
      <c r="W263" s="302"/>
      <c r="X263" s="302"/>
      <c r="Y263" s="302"/>
      <c r="Z263" s="302"/>
      <c r="AA263" s="302"/>
      <c r="AB263" s="302"/>
      <c r="AC263" s="302"/>
      <c r="AD263" s="302"/>
      <c r="AE263" s="302"/>
      <c r="AF263" s="302"/>
      <c r="AG263" s="302"/>
      <c r="AH263" s="302"/>
      <c r="AI263" s="302"/>
      <c r="AJ263" s="302"/>
      <c r="AK263" s="302"/>
      <c r="AL263" s="302"/>
      <c r="AM263" s="302"/>
      <c r="AN263" s="302"/>
      <c r="AO263" s="302"/>
      <c r="AP263" s="302"/>
      <c r="AQ263" s="302"/>
      <c r="AR263" s="302"/>
      <c r="AS263" s="302"/>
      <c r="AT263" s="302"/>
      <c r="AU263" s="302"/>
      <c r="AV263" s="302"/>
      <c r="AW263" s="302"/>
      <c r="AX263" s="302"/>
      <c r="AY263" s="302"/>
      <c r="AZ263" s="302"/>
      <c r="BA263" s="302"/>
      <c r="BB263" s="302"/>
      <c r="BC263" s="302"/>
      <c r="BD263" s="302"/>
      <c r="BE263" s="302"/>
      <c r="BF263" s="302"/>
      <c r="BG263" s="302"/>
      <c r="BH263" s="302"/>
      <c r="BI263" s="302"/>
      <c r="BJ263" s="302"/>
      <c r="BK263" s="302"/>
      <c r="BL263" s="302"/>
      <c r="BM263" s="302"/>
      <c r="BN263" s="302"/>
      <c r="BO263" s="302"/>
      <c r="BP263" s="302"/>
      <c r="BQ263" s="302"/>
      <c r="BR263" s="302"/>
      <c r="BS263" s="302"/>
      <c r="BT263" s="302"/>
      <c r="BU263" s="302"/>
      <c r="BV263" s="302"/>
      <c r="BW263" s="302"/>
      <c r="BX263" s="302"/>
      <c r="BY263" s="302"/>
      <c r="BZ263" s="302"/>
      <c r="CA263" s="302"/>
      <c r="CB263" s="189"/>
      <c r="CC263" s="303"/>
      <c r="CD263" s="303"/>
      <c r="CE263" s="53" t="s">
        <v>48</v>
      </c>
      <c r="CF263" s="315"/>
      <c r="CG263" s="315">
        <f ca="1">IF(CG260=0,0,
IF(CG260&lt;1,0,
IF($N257-CG258&lt;&gt;$N257,-PMT(Insert_Finance!$C$17,$N257,OFFSET(CG260,,(CG258-$N257),1,1),0,0),
IF(CG258=0,0,CF263))))</f>
        <v>0</v>
      </c>
      <c r="CH263" s="315">
        <f ca="1">IF(CH260=0,0,
IF(CH260&lt;1,0,
IF($N257-CH258&lt;&gt;$N257,-PMT(Insert_Finance!$C$17,$N257,OFFSET(CH260,,(CH258-$N257),1,1),0,0),
IF(CH258=0,0,CG263))))</f>
        <v>0</v>
      </c>
      <c r="CI263" s="315">
        <f ca="1">IF(CI260=0,0,
IF(CI260&lt;1,0,
IF($N257-CI258&lt;&gt;$N257,-PMT(Insert_Finance!$C$17,$N257,OFFSET(CI260,,(CI258-$N257),1,1),0,0),
IF(CI258=0,0,CH263))))</f>
        <v>0</v>
      </c>
      <c r="CJ263" s="315">
        <f ca="1">IF(CJ260=0,0,
IF(CJ260&lt;1,0,
IF($N257-CJ258&lt;&gt;$N257,-PMT(Insert_Finance!$C$17,$N257,OFFSET(CJ260,,(CJ258-$N257),1,1),0,0),
IF(CJ258=0,0,CI263))))</f>
        <v>0</v>
      </c>
      <c r="CK263" s="315">
        <f ca="1">IF(CK260=0,0,
IF(CK260&lt;1,0,
IF($N257-CK258&lt;&gt;$N257,-PMT(Insert_Finance!$C$17,$N257,OFFSET(CK260,,(CK258-$N257),1,1),0,0),
IF(CK258=0,0,CJ263))))</f>
        <v>0</v>
      </c>
      <c r="CL263" s="315">
        <f ca="1">IF(CL260=0,0,
IF(CL260&lt;1,0,
IF($N257-CL258&lt;&gt;$N257,-PMT(Insert_Finance!$C$17,$N257,OFFSET(CL260,,(CL258-$N257),1,1),0,0),
IF(CL258=0,0,CK263))))</f>
        <v>0</v>
      </c>
      <c r="CM263" s="315">
        <f ca="1">IF(CM260=0,0,
IF(CM260&lt;1,0,
IF($N257-CM258&lt;&gt;$N257,-PMT(Insert_Finance!$C$17,$N257,OFFSET(CM260,,(CM258-$N257),1,1),0,0),
IF(CM258=0,0,CL263))))</f>
        <v>0</v>
      </c>
      <c r="CN263" s="315">
        <f ca="1">IF(CN260=0,0,
IF(CN260&lt;1,0,
IF($N257-CN258&lt;&gt;$N257,-PMT(Insert_Finance!$C$17,$N257,OFFSET(CN260,,(CN258-$N257),1,1),0,0),
IF(CN258=0,0,CM263))))</f>
        <v>0</v>
      </c>
      <c r="CO263" s="315">
        <f ca="1">IF(CO260=0,0,
IF(CO260&lt;1,0,
IF($N257-CO258&lt;&gt;$N257,-PMT(Insert_Finance!$C$17,$N257,OFFSET(CO260,,(CO258-$N257),1,1),0,0),
IF(CO258=0,0,CN263))))</f>
        <v>0</v>
      </c>
      <c r="CP263" s="315">
        <f ca="1">IF(CP260=0,0,
IF(CP260&lt;1,0,
IF($N257-CP258&lt;&gt;$N257,-PMT(Insert_Finance!$C$17,$N257,OFFSET(CP260,,(CP258-$N257),1,1),0,0),
IF(CP258=0,0,CO263))))</f>
        <v>0</v>
      </c>
      <c r="CQ263" s="315">
        <f ca="1">IF(CQ260=0,0,
IF(CQ260&lt;1,0,
IF($N257-CQ258&lt;&gt;$N257,-PMT(Insert_Finance!$C$17,$N257,OFFSET(CQ260,,(CQ258-$N257),1,1),0,0),
IF(CQ258=0,0,CP263))))</f>
        <v>0</v>
      </c>
      <c r="CR263" s="315">
        <f ca="1">IF(CR260=0,0,
IF(CR260&lt;1,0,
IF($N257-CR258&lt;&gt;$N257,-PMT(Insert_Finance!$C$17,$N257,OFFSET(CR260,,(CR258-$N257),1,1),0,0),
IF(CR258=0,0,CQ263))))</f>
        <v>0</v>
      </c>
      <c r="CS263" s="315">
        <f ca="1">IF(CS260=0,0,
IF(CS260&lt;1,0,
IF($N257-CS258&lt;&gt;$N257,-PMT(Insert_Finance!$C$17,$N257,OFFSET(CS260,,(CS258-$N257),1,1),0,0),
IF(CS258=0,0,CR263))))</f>
        <v>0</v>
      </c>
      <c r="CT263" s="315">
        <f ca="1">IF(CT260=0,0,
IF(CT260&lt;1,0,
IF($N257-CT258&lt;&gt;$N257,-PMT(Insert_Finance!$C$17,$N257,OFFSET(CT260,,(CT258-$N257),1,1),0,0),
IF(CT258=0,0,CS263))))</f>
        <v>0</v>
      </c>
      <c r="CU263" s="315">
        <f ca="1">IF(CU260=0,0,
IF(CU260&lt;1,0,
IF($N257-CU258&lt;&gt;$N257,-PMT(Insert_Finance!$C$17,$N257,OFFSET(CU260,,(CU258-$N257),1,1),0,0),
IF(CU258=0,0,CT263))))</f>
        <v>0</v>
      </c>
      <c r="CV263" s="315">
        <f ca="1">IF(CV260=0,0,
IF(CV260&lt;1,0,
IF($N257-CV258&lt;&gt;$N257,-PMT(Insert_Finance!$C$17,$N257,OFFSET(CV260,,(CV258-$N257),1,1),0,0),
IF(CV258=0,0,CU263))))</f>
        <v>0</v>
      </c>
      <c r="CW263" s="315">
        <f ca="1">IF(CW260=0,0,
IF(CW260&lt;1,0,
IF($N257-CW258&lt;&gt;$N257,-PMT(Insert_Finance!$C$17,$N257,OFFSET(CW260,,(CW258-$N257),1,1),0,0),
IF(CW258=0,0,CV263))))</f>
        <v>0</v>
      </c>
      <c r="CX263" s="315">
        <f ca="1">IF(CX260=0,0,
IF(CX260&lt;1,0,
IF($N257-CX258&lt;&gt;$N257,-PMT(Insert_Finance!$C$17,$N257,OFFSET(CX260,,(CX258-$N257),1,1),0,0),
IF(CX258=0,0,CW263))))</f>
        <v>0</v>
      </c>
      <c r="CY263" s="315">
        <f ca="1">IF(CY260=0,0,
IF(CY260&lt;1,0,
IF($N257-CY258&lt;&gt;$N257,-PMT(Insert_Finance!$C$17,$N257,OFFSET(CY260,,(CY258-$N257),1,1),0,0),
IF(CY258=0,0,CX263))))</f>
        <v>0</v>
      </c>
      <c r="CZ263" s="315">
        <f ca="1">IF(CZ260=0,0,
IF(CZ260&lt;1,0,
IF($N257-CZ258&lt;&gt;$N257,-PMT(Insert_Finance!$C$17,$N257,OFFSET(CZ260,,(CZ258-$N257),1,1),0,0),
IF(CZ258=0,0,CY263))))</f>
        <v>0</v>
      </c>
    </row>
    <row r="264" spans="1:104" ht="30" customHeight="1" collapsed="1" x14ac:dyDescent="0.3">
      <c r="A264" s="304"/>
      <c r="B264" s="674"/>
      <c r="C264" s="657"/>
      <c r="D264" s="658"/>
      <c r="E264" s="401" t="str">
        <f>_xlfn.IFNA(INDEX(Table_Def[[Asset category]:[Unit]],MATCH(Insert_Assets!B264,Table_Def[Asset category],0),2),"")</f>
        <v/>
      </c>
      <c r="F264" s="682"/>
      <c r="G264" s="340" t="s">
        <v>211</v>
      </c>
      <c r="H264" s="309">
        <f t="shared" si="723"/>
        <v>0</v>
      </c>
      <c r="I264" s="687"/>
      <c r="J264" s="688"/>
      <c r="K264" s="311">
        <f t="shared" si="865"/>
        <v>0</v>
      </c>
      <c r="L264" s="312">
        <f t="shared" si="796"/>
        <v>1</v>
      </c>
      <c r="M264" s="313">
        <f t="shared" si="718"/>
        <v>0</v>
      </c>
      <c r="N264" s="316">
        <f>_xlfn.IFNA(IF(INDEX(Table_Def[],MATCH(B264,Table_Def[Asset category],0),3)=0,20,INDEX(Table_Def[],MATCH(B264,Table_Def[Asset category],0),3)),0)</f>
        <v>0</v>
      </c>
      <c r="P264" s="178"/>
      <c r="Q264" s="178"/>
      <c r="R264" s="178"/>
      <c r="S264" s="178"/>
      <c r="T264" s="302">
        <f t="shared" si="725"/>
        <v>0</v>
      </c>
      <c r="U264" s="302">
        <f>SUMIF($CG$6:$CZ$6,T$17,$CG267:$CZ267)</f>
        <v>0</v>
      </c>
      <c r="V264" s="302">
        <f>SUMIF($CG$6:$CZ$6,T$17,$CG269:$CZ269)</f>
        <v>0</v>
      </c>
      <c r="W264" s="302">
        <f t="shared" si="726"/>
        <v>0</v>
      </c>
      <c r="X264" s="302">
        <f>SUMIF($CG$6:$CZ$6,W$17,$CG267:$CZ267)</f>
        <v>0</v>
      </c>
      <c r="Y264" s="302">
        <f>SUMIF($CG$6:$CZ$6,W$17,$CG269:$CZ269)</f>
        <v>0</v>
      </c>
      <c r="Z264" s="302">
        <f t="shared" si="727"/>
        <v>0</v>
      </c>
      <c r="AA264" s="302">
        <f>SUMIF($CG$6:$CZ$6,Z$17,$CG267:$CZ267)</f>
        <v>0</v>
      </c>
      <c r="AB264" s="302">
        <f>SUMIF($CG$6:$CZ$6,Z$17,$CG269:$CZ269)</f>
        <v>0</v>
      </c>
      <c r="AC264" s="302">
        <f t="shared" si="728"/>
        <v>0</v>
      </c>
      <c r="AD264" s="302">
        <f>SUMIF($CG$6:$CZ$6,AC$17,$CG267:$CZ267)</f>
        <v>0</v>
      </c>
      <c r="AE264" s="302">
        <f>SUMIF($CG$6:$CZ$6,AC$17,$CG269:$CZ269)</f>
        <v>0</v>
      </c>
      <c r="AF264" s="302">
        <f t="shared" si="729"/>
        <v>0</v>
      </c>
      <c r="AG264" s="302">
        <f>SUMIF($CG$6:$CZ$6,AF$17,$CG267:$CZ267)</f>
        <v>0</v>
      </c>
      <c r="AH264" s="302">
        <f>SUMIF($CG$6:$CZ$6,AF$17,$CG269:$CZ269)</f>
        <v>0</v>
      </c>
      <c r="AI264" s="302">
        <f t="shared" si="730"/>
        <v>0</v>
      </c>
      <c r="AJ264" s="302">
        <f>SUMIF($CG$6:$CZ$6,AI$17,$CG267:$CZ267)</f>
        <v>0</v>
      </c>
      <c r="AK264" s="302">
        <f>SUMIF($CG$6:$CZ$6,AI$17,$CG269:$CZ269)</f>
        <v>0</v>
      </c>
      <c r="AL264" s="302">
        <f t="shared" si="731"/>
        <v>0</v>
      </c>
      <c r="AM264" s="302">
        <f>SUMIF($CG$6:$CZ$6,AL$17,$CG267:$CZ267)</f>
        <v>0</v>
      </c>
      <c r="AN264" s="302">
        <f>SUMIF($CG$6:$CZ$6,AL$17,$CG269:$CZ269)</f>
        <v>0</v>
      </c>
      <c r="AO264" s="302">
        <f t="shared" si="732"/>
        <v>0</v>
      </c>
      <c r="AP264" s="302">
        <f>SUMIF($CG$6:$CZ$6,AO$17,$CG267:$CZ267)</f>
        <v>0</v>
      </c>
      <c r="AQ264" s="302">
        <f>SUMIF($CG$6:$CZ$6,AO$17,$CG269:$CZ269)</f>
        <v>0</v>
      </c>
      <c r="AR264" s="302">
        <f t="shared" si="733"/>
        <v>0</v>
      </c>
      <c r="AS264" s="302">
        <f>SUMIF($CG$6:$CZ$6,AR$17,$CG267:$CZ267)</f>
        <v>0</v>
      </c>
      <c r="AT264" s="302">
        <f>SUMIF($CG$6:$CZ$6,AR$17,$CG269:$CZ269)</f>
        <v>0</v>
      </c>
      <c r="AU264" s="302">
        <f t="shared" si="734"/>
        <v>0</v>
      </c>
      <c r="AV264" s="302">
        <f>SUMIF($CG$6:$CZ$6,AU$17,$CG267:$CZ267)</f>
        <v>0</v>
      </c>
      <c r="AW264" s="302">
        <f>SUMIF($CG$6:$CZ$6,AU$17,$CG269:$CZ269)</f>
        <v>0</v>
      </c>
      <c r="AX264" s="302">
        <f t="shared" si="735"/>
        <v>0</v>
      </c>
      <c r="AY264" s="302">
        <f>SUMIF($CG$6:$CZ$6,AX$17,$CG267:$CZ267)</f>
        <v>0</v>
      </c>
      <c r="AZ264" s="302">
        <f>SUMIF($CG$6:$CZ$6,AX$17,$CG269:$CZ269)</f>
        <v>0</v>
      </c>
      <c r="BA264" s="302">
        <f t="shared" si="736"/>
        <v>0</v>
      </c>
      <c r="BB264" s="302">
        <f>SUMIF($CG$6:$CZ$6,BA$17,$CG267:$CZ267)</f>
        <v>0</v>
      </c>
      <c r="BC264" s="302">
        <f>SUMIF($CG$6:$CZ$6,BA$17,$CG269:$CZ269)</f>
        <v>0</v>
      </c>
      <c r="BD264" s="302">
        <f t="shared" si="737"/>
        <v>0</v>
      </c>
      <c r="BE264" s="302">
        <f>SUMIF($CG$6:$CZ$6,BD$17,$CG267:$CZ267)</f>
        <v>0</v>
      </c>
      <c r="BF264" s="302">
        <f>SUMIF($CG$6:$CZ$6,BD$17,$CG269:$CZ269)</f>
        <v>0</v>
      </c>
      <c r="BG264" s="302">
        <f t="shared" si="738"/>
        <v>0</v>
      </c>
      <c r="BH264" s="302">
        <f>SUMIF($CG$6:$CZ$6,BG$17,$CG267:$CZ267)</f>
        <v>0</v>
      </c>
      <c r="BI264" s="302">
        <f>SUMIF($CG$6:$CZ$6,BG$17,$CG269:$CZ269)</f>
        <v>0</v>
      </c>
      <c r="BJ264" s="302">
        <f t="shared" si="739"/>
        <v>0</v>
      </c>
      <c r="BK264" s="302">
        <f>SUMIF($CG$6:$CZ$6,BJ$17,$CG267:$CZ267)</f>
        <v>0</v>
      </c>
      <c r="BL264" s="302">
        <f>SUMIF($CG$6:$CZ$6,BJ$17,$CG269:$CZ269)</f>
        <v>0</v>
      </c>
      <c r="BM264" s="302">
        <f t="shared" si="740"/>
        <v>0</v>
      </c>
      <c r="BN264" s="302">
        <f>SUMIF($CG$6:$CZ$6,BM$17,$CG267:$CZ267)</f>
        <v>0</v>
      </c>
      <c r="BO264" s="302">
        <f>SUMIF($CG$6:$CZ$6,BM$17,$CG269:$CZ269)</f>
        <v>0</v>
      </c>
      <c r="BP264" s="302">
        <f t="shared" si="741"/>
        <v>0</v>
      </c>
      <c r="BQ264" s="302">
        <f>SUMIF($CG$6:$CZ$6,BP$17,$CG267:$CZ267)</f>
        <v>0</v>
      </c>
      <c r="BR264" s="302">
        <f>SUMIF($CG$6:$CZ$6,BP$17,$CG269:$CZ269)</f>
        <v>0</v>
      </c>
      <c r="BS264" s="302">
        <f t="shared" si="742"/>
        <v>0</v>
      </c>
      <c r="BT264" s="302">
        <f>SUMIF($CG$6:$CZ$6,BS$17,$CG267:$CZ267)</f>
        <v>0</v>
      </c>
      <c r="BU264" s="302">
        <f>SUMIF($CG$6:$CZ$6,BS$17,$CG269:$CZ269)</f>
        <v>0</v>
      </c>
      <c r="BV264" s="302">
        <f t="shared" si="743"/>
        <v>0</v>
      </c>
      <c r="BW264" s="302">
        <f>SUMIF($CG$6:$CZ$6,BV$17,$CG267:$CZ267)</f>
        <v>0</v>
      </c>
      <c r="BX264" s="302">
        <f>SUMIF($CG$6:$CZ$6,BV$17,$CG269:$CZ269)</f>
        <v>0</v>
      </c>
      <c r="BY264" s="302">
        <f t="shared" si="744"/>
        <v>0</v>
      </c>
      <c r="BZ264" s="302">
        <f>SUMIF($CG$6:$CZ$6,BY$17,$CG267:$CZ267)</f>
        <v>0</v>
      </c>
      <c r="CA264" s="302">
        <f>SUMIF($CG$6:$CZ$6,BY$17,$CG269:$CZ269)</f>
        <v>0</v>
      </c>
      <c r="CB264" s="189"/>
      <c r="CC264" s="303"/>
      <c r="CD264" s="303"/>
      <c r="CF264" s="293"/>
      <c r="CG264" s="315"/>
    </row>
    <row r="265" spans="1:104" ht="15" hidden="1" customHeight="1" outlineLevel="1" x14ac:dyDescent="0.3">
      <c r="A265" s="304"/>
      <c r="B265" s="338"/>
      <c r="C265" s="305"/>
      <c r="D265" s="306"/>
      <c r="E265" s="401" t="str">
        <f>_xlfn.IFNA(INDEX(Table_Def[[Asset category]:[Unit]],MATCH(Insert_Assets!B265,Table_Def[Asset category],0),2),"")</f>
        <v/>
      </c>
      <c r="F265" s="339"/>
      <c r="G265" s="340" t="s">
        <v>211</v>
      </c>
      <c r="H265" s="309">
        <f t="shared" si="723"/>
        <v>0</v>
      </c>
      <c r="I265" s="341"/>
      <c r="J265" s="342"/>
      <c r="K265" s="311">
        <f t="shared" si="865"/>
        <v>0</v>
      </c>
      <c r="L265" s="312">
        <f t="shared" si="796"/>
        <v>1</v>
      </c>
      <c r="M265" s="313">
        <f t="shared" si="718"/>
        <v>0</v>
      </c>
      <c r="N265" s="316">
        <f>_xlfn.IFNA(IF(INDEX(Table_Def[],MATCH(B265,Table_Def[Asset category],0),3)=0,20,INDEX(Table_Def[],MATCH(B265,Table_Def[Asset category],0),3)),0)</f>
        <v>0</v>
      </c>
      <c r="P265" s="178"/>
      <c r="Q265" s="178"/>
      <c r="R265" s="178"/>
      <c r="S265" s="178"/>
      <c r="T265" s="302"/>
      <c r="U265" s="302"/>
      <c r="V265" s="302"/>
      <c r="W265" s="302"/>
      <c r="X265" s="302"/>
      <c r="Y265" s="302"/>
      <c r="Z265" s="302"/>
      <c r="AA265" s="302"/>
      <c r="AB265" s="302"/>
      <c r="AC265" s="302"/>
      <c r="AD265" s="302"/>
      <c r="AE265" s="302"/>
      <c r="AF265" s="302"/>
      <c r="AG265" s="302"/>
      <c r="AH265" s="302"/>
      <c r="AI265" s="302"/>
      <c r="AJ265" s="302"/>
      <c r="AK265" s="302"/>
      <c r="AL265" s="302"/>
      <c r="AM265" s="302"/>
      <c r="AN265" s="302"/>
      <c r="AO265" s="302"/>
      <c r="AP265" s="302"/>
      <c r="AQ265" s="302"/>
      <c r="AR265" s="302"/>
      <c r="AS265" s="302"/>
      <c r="AT265" s="302"/>
      <c r="AU265" s="302"/>
      <c r="AV265" s="302"/>
      <c r="AW265" s="302"/>
      <c r="AX265" s="302"/>
      <c r="AY265" s="302"/>
      <c r="AZ265" s="302"/>
      <c r="BA265" s="302"/>
      <c r="BB265" s="302"/>
      <c r="BC265" s="302"/>
      <c r="BD265" s="302"/>
      <c r="BE265" s="302"/>
      <c r="BF265" s="302"/>
      <c r="BG265" s="302"/>
      <c r="BH265" s="302"/>
      <c r="BI265" s="302"/>
      <c r="BJ265" s="302"/>
      <c r="BK265" s="302"/>
      <c r="BL265" s="302"/>
      <c r="BM265" s="302"/>
      <c r="BN265" s="302"/>
      <c r="BO265" s="302"/>
      <c r="BP265" s="302"/>
      <c r="BQ265" s="302"/>
      <c r="BR265" s="302"/>
      <c r="BS265" s="302"/>
      <c r="BT265" s="302"/>
      <c r="BU265" s="302"/>
      <c r="BV265" s="302"/>
      <c r="BW265" s="302"/>
      <c r="BX265" s="302"/>
      <c r="BY265" s="302"/>
      <c r="BZ265" s="302"/>
      <c r="CA265" s="302"/>
      <c r="CB265" s="189"/>
      <c r="CC265" s="303"/>
      <c r="CD265" s="303"/>
      <c r="CE265" s="53" t="s">
        <v>49</v>
      </c>
      <c r="CF265" s="293"/>
      <c r="CG265" s="314">
        <f>IF($I264=CG$6,$N264,
IF(CF264&gt;0,CF264-1,0))</f>
        <v>0</v>
      </c>
      <c r="CH265" s="314">
        <f ca="1">IF(OR($I264=CH$6,CG266=$N264),$N264,
IF(CG265&gt;0,CG265-1,0))</f>
        <v>0</v>
      </c>
      <c r="CI265" s="314">
        <f t="shared" ref="CI265" ca="1" si="869">IF(OR($I264=CI$6,CH266=$N264),$N264,
IF(CH265&gt;0,CH265-1,0))</f>
        <v>0</v>
      </c>
      <c r="CJ265" s="314">
        <f t="shared" ref="CJ265" ca="1" si="870">IF(OR($I264=CJ$6,CI266=$N264),$N264,
IF(CI265&gt;0,CI265-1,0))</f>
        <v>0</v>
      </c>
      <c r="CK265" s="314">
        <f t="shared" ref="CK265" ca="1" si="871">IF(OR($I264=CK$6,CJ266=$N264),$N264,
IF(CJ265&gt;0,CJ265-1,0))</f>
        <v>0</v>
      </c>
      <c r="CL265" s="314">
        <f t="shared" ref="CL265" ca="1" si="872">IF(OR($I264=CL$6,CK266=$N264),$N264,
IF(CK265&gt;0,CK265-1,0))</f>
        <v>0</v>
      </c>
      <c r="CM265" s="314">
        <f t="shared" ref="CM265" ca="1" si="873">IF(OR($I264=CM$6,CL266=$N264),$N264,
IF(CL265&gt;0,CL265-1,0))</f>
        <v>0</v>
      </c>
      <c r="CN265" s="314">
        <f t="shared" ref="CN265" ca="1" si="874">IF(OR($I264=CN$6,CM266=$N264),$N264,
IF(CM265&gt;0,CM265-1,0))</f>
        <v>0</v>
      </c>
      <c r="CO265" s="314">
        <f t="shared" ref="CO265" ca="1" si="875">IF(OR($I264=CO$6,CN266=$N264),$N264,
IF(CN265&gt;0,CN265-1,0))</f>
        <v>0</v>
      </c>
      <c r="CP265" s="314">
        <f t="shared" ref="CP265" ca="1" si="876">IF(OR($I264=CP$6,CO266=$N264),$N264,
IF(CO265&gt;0,CO265-1,0))</f>
        <v>0</v>
      </c>
      <c r="CQ265" s="314">
        <f t="shared" ref="CQ265" ca="1" si="877">IF(OR($I264=CQ$6,CP266=$N264),$N264,
IF(CP265&gt;0,CP265-1,0))</f>
        <v>0</v>
      </c>
      <c r="CR265" s="314">
        <f t="shared" ref="CR265" ca="1" si="878">IF(OR($I264=CR$6,CQ266=$N264),$N264,
IF(CQ265&gt;0,CQ265-1,0))</f>
        <v>0</v>
      </c>
      <c r="CS265" s="314">
        <f t="shared" ref="CS265" ca="1" si="879">IF(OR($I264=CS$6,CR266=$N264),$N264,
IF(CR265&gt;0,CR265-1,0))</f>
        <v>0</v>
      </c>
      <c r="CT265" s="314">
        <f t="shared" ref="CT265" ca="1" si="880">IF(OR($I264=CT$6,CS266=$N264),$N264,
IF(CS265&gt;0,CS265-1,0))</f>
        <v>0</v>
      </c>
      <c r="CU265" s="314">
        <f t="shared" ref="CU265" ca="1" si="881">IF(OR($I264=CU$6,CT266=$N264),$N264,
IF(CT265&gt;0,CT265-1,0))</f>
        <v>0</v>
      </c>
      <c r="CV265" s="314">
        <f t="shared" ref="CV265" ca="1" si="882">IF(OR($I264=CV$6,CU266=$N264),$N264,
IF(CU265&gt;0,CU265-1,0))</f>
        <v>0</v>
      </c>
      <c r="CW265" s="314">
        <f t="shared" ref="CW265" ca="1" si="883">IF(OR($I264=CW$6,CV266=$N264),$N264,
IF(CV265&gt;0,CV265-1,0))</f>
        <v>0</v>
      </c>
      <c r="CX265" s="314">
        <f t="shared" ref="CX265" ca="1" si="884">IF(OR($I264=CX$6,CW266=$N264),$N264,
IF(CW265&gt;0,CW265-1,0))</f>
        <v>0</v>
      </c>
      <c r="CY265" s="314">
        <f t="shared" ref="CY265" ca="1" si="885">IF(OR($I264=CY$6,CX266=$N264),$N264,
IF(CX265&gt;0,CX265-1,0))</f>
        <v>0</v>
      </c>
      <c r="CZ265" s="314">
        <f t="shared" ref="CZ265" ca="1" si="886">IF(OR($I264=CZ$6,CY266=$N264),$N264,
IF(CY265&gt;0,CY265-1,0))</f>
        <v>0</v>
      </c>
    </row>
    <row r="266" spans="1:104" ht="15" hidden="1" customHeight="1" outlineLevel="1" x14ac:dyDescent="0.3">
      <c r="A266" s="304"/>
      <c r="B266" s="338"/>
      <c r="C266" s="305"/>
      <c r="D266" s="306"/>
      <c r="E266" s="401" t="str">
        <f>_xlfn.IFNA(INDEX(Table_Def[[Asset category]:[Unit]],MATCH(Insert_Assets!B266,Table_Def[Asset category],0),2),"")</f>
        <v/>
      </c>
      <c r="F266" s="339"/>
      <c r="G266" s="340" t="s">
        <v>211</v>
      </c>
      <c r="H266" s="309">
        <f t="shared" si="723"/>
        <v>0</v>
      </c>
      <c r="I266" s="341"/>
      <c r="J266" s="342"/>
      <c r="K266" s="311"/>
      <c r="L266" s="312">
        <f t="shared" si="796"/>
        <v>1</v>
      </c>
      <c r="M266" s="313">
        <f t="shared" si="718"/>
        <v>0</v>
      </c>
      <c r="N266" s="316">
        <f>_xlfn.IFNA(IF(INDEX(Table_Def[],MATCH(B266,Table_Def[Asset category],0),3)=0,20,INDEX(Table_Def[],MATCH(B266,Table_Def[Asset category],0),3)),0)</f>
        <v>0</v>
      </c>
      <c r="P266" s="178"/>
      <c r="Q266" s="178"/>
      <c r="R266" s="178"/>
      <c r="S266" s="178"/>
      <c r="T266" s="302"/>
      <c r="U266" s="302"/>
      <c r="V266" s="302"/>
      <c r="W266" s="302"/>
      <c r="X266" s="302"/>
      <c r="Y266" s="302"/>
      <c r="Z266" s="302"/>
      <c r="AA266" s="302"/>
      <c r="AB266" s="302"/>
      <c r="AC266" s="302"/>
      <c r="AD266" s="302"/>
      <c r="AE266" s="302"/>
      <c r="AF266" s="302"/>
      <c r="AG266" s="302"/>
      <c r="AH266" s="302"/>
      <c r="AI266" s="302"/>
      <c r="AJ266" s="302"/>
      <c r="AK266" s="302"/>
      <c r="AL266" s="302"/>
      <c r="AM266" s="302"/>
      <c r="AN266" s="302"/>
      <c r="AO266" s="302"/>
      <c r="AP266" s="302"/>
      <c r="AQ266" s="302"/>
      <c r="AR266" s="302"/>
      <c r="AS266" s="302"/>
      <c r="AT266" s="302"/>
      <c r="AU266" s="302"/>
      <c r="AV266" s="302"/>
      <c r="AW266" s="302"/>
      <c r="AX266" s="302"/>
      <c r="AY266" s="302"/>
      <c r="AZ266" s="302"/>
      <c r="BA266" s="302"/>
      <c r="BB266" s="302"/>
      <c r="BC266" s="302"/>
      <c r="BD266" s="302"/>
      <c r="BE266" s="302"/>
      <c r="BF266" s="302"/>
      <c r="BG266" s="302"/>
      <c r="BH266" s="302"/>
      <c r="BI266" s="302"/>
      <c r="BJ266" s="302"/>
      <c r="BK266" s="302"/>
      <c r="BL266" s="302"/>
      <c r="BM266" s="302"/>
      <c r="BN266" s="302"/>
      <c r="BO266" s="302"/>
      <c r="BP266" s="302"/>
      <c r="BQ266" s="302"/>
      <c r="BR266" s="302"/>
      <c r="BS266" s="302"/>
      <c r="BT266" s="302"/>
      <c r="BU266" s="302"/>
      <c r="BV266" s="302"/>
      <c r="BW266" s="302"/>
      <c r="BX266" s="302"/>
      <c r="BY266" s="302"/>
      <c r="BZ266" s="302"/>
      <c r="CA266" s="302"/>
      <c r="CB266" s="189"/>
      <c r="CC266" s="303"/>
      <c r="CD266" s="303"/>
      <c r="CE266" s="53" t="s">
        <v>116</v>
      </c>
      <c r="CF266" s="293"/>
      <c r="CG266" s="314">
        <f t="shared" ref="CG266" ca="1" si="887">IF(AND(CG265=$N264,CG265&gt;0),1,IF(CG265=0,0,OFFSET(CG265,,(CG265-$N264),1,1)-CG265+1))</f>
        <v>0</v>
      </c>
      <c r="CH266" s="314">
        <f ca="1">IF(AND(CH265=$N264,CH265&gt;0),1,IF(CH265=0,0,OFFSET(CH265,,(CH265-$N264),1,1)-CH265+1))</f>
        <v>0</v>
      </c>
      <c r="CI266" s="314">
        <f t="shared" ref="CI266:CZ266" ca="1" si="888">IF(AND(CI265=$N264,CI265&gt;0),1,IF(CI265=0,0,OFFSET(CI265,,(CI265-$N264),1,1)-CI265+1))</f>
        <v>0</v>
      </c>
      <c r="CJ266" s="314">
        <f t="shared" ca="1" si="888"/>
        <v>0</v>
      </c>
      <c r="CK266" s="314">
        <f t="shared" ca="1" si="888"/>
        <v>0</v>
      </c>
      <c r="CL266" s="314">
        <f t="shared" ca="1" si="888"/>
        <v>0</v>
      </c>
      <c r="CM266" s="314">
        <f t="shared" ca="1" si="888"/>
        <v>0</v>
      </c>
      <c r="CN266" s="314">
        <f t="shared" ca="1" si="888"/>
        <v>0</v>
      </c>
      <c r="CO266" s="314">
        <f t="shared" ca="1" si="888"/>
        <v>0</v>
      </c>
      <c r="CP266" s="314">
        <f t="shared" ca="1" si="888"/>
        <v>0</v>
      </c>
      <c r="CQ266" s="314">
        <f t="shared" ca="1" si="888"/>
        <v>0</v>
      </c>
      <c r="CR266" s="314">
        <f t="shared" ca="1" si="888"/>
        <v>0</v>
      </c>
      <c r="CS266" s="314">
        <f t="shared" ca="1" si="888"/>
        <v>0</v>
      </c>
      <c r="CT266" s="314">
        <f t="shared" ca="1" si="888"/>
        <v>0</v>
      </c>
      <c r="CU266" s="314">
        <f t="shared" ca="1" si="888"/>
        <v>0</v>
      </c>
      <c r="CV266" s="314">
        <f t="shared" ca="1" si="888"/>
        <v>0</v>
      </c>
      <c r="CW266" s="314">
        <f t="shared" ca="1" si="888"/>
        <v>0</v>
      </c>
      <c r="CX266" s="314">
        <f t="shared" ca="1" si="888"/>
        <v>0</v>
      </c>
      <c r="CY266" s="314">
        <f t="shared" ca="1" si="888"/>
        <v>0</v>
      </c>
      <c r="CZ266" s="314">
        <f t="shared" ca="1" si="888"/>
        <v>0</v>
      </c>
    </row>
    <row r="267" spans="1:104" ht="15" hidden="1" customHeight="1" outlineLevel="1" x14ac:dyDescent="0.3">
      <c r="A267" s="304"/>
      <c r="B267" s="338"/>
      <c r="C267" s="305"/>
      <c r="D267" s="306"/>
      <c r="E267" s="401" t="str">
        <f>_xlfn.IFNA(INDEX(Table_Def[[Asset category]:[Unit]],MATCH(Insert_Assets!B267,Table_Def[Asset category],0),2),"")</f>
        <v/>
      </c>
      <c r="F267" s="339"/>
      <c r="G267" s="340" t="s">
        <v>211</v>
      </c>
      <c r="H267" s="309">
        <f t="shared" si="723"/>
        <v>0</v>
      </c>
      <c r="I267" s="341"/>
      <c r="J267" s="342"/>
      <c r="K267" s="311">
        <f t="shared" ref="K267:K272" si="889">SUMIF($J$22:$J$384,J267,$H$22:$H$384)</f>
        <v>0</v>
      </c>
      <c r="L267" s="312">
        <f t="shared" si="796"/>
        <v>1</v>
      </c>
      <c r="M267" s="313">
        <f t="shared" si="718"/>
        <v>0</v>
      </c>
      <c r="N267" s="316">
        <f>_xlfn.IFNA(IF(INDEX(Table_Def[],MATCH(B267,Table_Def[Asset category],0),3)=0,20,INDEX(Table_Def[],MATCH(B267,Table_Def[Asset category],0),3)),0)</f>
        <v>0</v>
      </c>
      <c r="P267" s="178"/>
      <c r="Q267" s="178"/>
      <c r="R267" s="178"/>
      <c r="S267" s="178"/>
      <c r="T267" s="302"/>
      <c r="U267" s="302"/>
      <c r="V267" s="302"/>
      <c r="W267" s="302"/>
      <c r="X267" s="302"/>
      <c r="Y267" s="302"/>
      <c r="Z267" s="302"/>
      <c r="AA267" s="302"/>
      <c r="AB267" s="302"/>
      <c r="AC267" s="302"/>
      <c r="AD267" s="302"/>
      <c r="AE267" s="302"/>
      <c r="AF267" s="302"/>
      <c r="AG267" s="302"/>
      <c r="AH267" s="302"/>
      <c r="AI267" s="302"/>
      <c r="AJ267" s="302"/>
      <c r="AK267" s="302"/>
      <c r="AL267" s="302"/>
      <c r="AM267" s="302"/>
      <c r="AN267" s="302"/>
      <c r="AO267" s="302"/>
      <c r="AP267" s="302"/>
      <c r="AQ267" s="302"/>
      <c r="AR267" s="302"/>
      <c r="AS267" s="302"/>
      <c r="AT267" s="302"/>
      <c r="AU267" s="302"/>
      <c r="AV267" s="302"/>
      <c r="AW267" s="302"/>
      <c r="AX267" s="302"/>
      <c r="AY267" s="302"/>
      <c r="AZ267" s="302"/>
      <c r="BA267" s="302"/>
      <c r="BB267" s="302"/>
      <c r="BC267" s="302"/>
      <c r="BD267" s="302"/>
      <c r="BE267" s="302"/>
      <c r="BF267" s="302"/>
      <c r="BG267" s="302"/>
      <c r="BH267" s="302"/>
      <c r="BI267" s="302"/>
      <c r="BJ267" s="302"/>
      <c r="BK267" s="302"/>
      <c r="BL267" s="302"/>
      <c r="BM267" s="302"/>
      <c r="BN267" s="302"/>
      <c r="BO267" s="302"/>
      <c r="BP267" s="302"/>
      <c r="BQ267" s="302"/>
      <c r="BR267" s="302"/>
      <c r="BS267" s="302"/>
      <c r="BT267" s="302"/>
      <c r="BU267" s="302"/>
      <c r="BV267" s="302"/>
      <c r="BW267" s="302"/>
      <c r="BX267" s="302"/>
      <c r="BY267" s="302"/>
      <c r="BZ267" s="302"/>
      <c r="CA267" s="302"/>
      <c r="CB267" s="189"/>
      <c r="CC267" s="303"/>
      <c r="CD267" s="303"/>
      <c r="CE267" s="53" t="s">
        <v>3</v>
      </c>
      <c r="CG267" s="315">
        <f t="shared" ref="CG267:CK267" si="890">IF($I264=CG$6,$H264*$L264,IF(CG265=$N264,$H264,
IF(CF267&gt;0,+CF267-CF268,0)))</f>
        <v>0</v>
      </c>
      <c r="CH267" s="315">
        <f t="shared" ca="1" si="890"/>
        <v>0</v>
      </c>
      <c r="CI267" s="315">
        <f t="shared" ca="1" si="890"/>
        <v>0</v>
      </c>
      <c r="CJ267" s="315">
        <f t="shared" ca="1" si="890"/>
        <v>0</v>
      </c>
      <c r="CK267" s="315">
        <f t="shared" ca="1" si="890"/>
        <v>0</v>
      </c>
      <c r="CL267" s="315">
        <f ca="1">IF($I264=CL$6,$H264*$L264,IF(CL265=$N264,$H264,
IF(CK267&gt;0,+CK267-CK268,0)))</f>
        <v>0</v>
      </c>
      <c r="CM267" s="315">
        <f t="shared" ref="CM267:CZ267" ca="1" si="891">IF($I264=CM$6,$H264*$L264,IF(CM265=$N264,$H264,
IF(CL267&gt;0,+CL267-CL268,0)))</f>
        <v>0</v>
      </c>
      <c r="CN267" s="315">
        <f t="shared" ca="1" si="891"/>
        <v>0</v>
      </c>
      <c r="CO267" s="315">
        <f t="shared" ca="1" si="891"/>
        <v>0</v>
      </c>
      <c r="CP267" s="315">
        <f t="shared" ca="1" si="891"/>
        <v>0</v>
      </c>
      <c r="CQ267" s="315">
        <f t="shared" ca="1" si="891"/>
        <v>0</v>
      </c>
      <c r="CR267" s="315">
        <f t="shared" ca="1" si="891"/>
        <v>0</v>
      </c>
      <c r="CS267" s="315">
        <f t="shared" ca="1" si="891"/>
        <v>0</v>
      </c>
      <c r="CT267" s="315">
        <f t="shared" ca="1" si="891"/>
        <v>0</v>
      </c>
      <c r="CU267" s="315">
        <f t="shared" ca="1" si="891"/>
        <v>0</v>
      </c>
      <c r="CV267" s="315">
        <f t="shared" ca="1" si="891"/>
        <v>0</v>
      </c>
      <c r="CW267" s="315">
        <f t="shared" ca="1" si="891"/>
        <v>0</v>
      </c>
      <c r="CX267" s="315">
        <f t="shared" ca="1" si="891"/>
        <v>0</v>
      </c>
      <c r="CY267" s="315">
        <f t="shared" ca="1" si="891"/>
        <v>0</v>
      </c>
      <c r="CZ267" s="315">
        <f t="shared" ca="1" si="891"/>
        <v>0</v>
      </c>
    </row>
    <row r="268" spans="1:104" ht="15" hidden="1" customHeight="1" outlineLevel="1" x14ac:dyDescent="0.3">
      <c r="A268" s="304"/>
      <c r="B268" s="338"/>
      <c r="C268" s="305"/>
      <c r="D268" s="306"/>
      <c r="E268" s="401" t="str">
        <f>_xlfn.IFNA(INDEX(Table_Def[[Asset category]:[Unit]],MATCH(Insert_Assets!B268,Table_Def[Asset category],0),2),"")</f>
        <v/>
      </c>
      <c r="F268" s="339"/>
      <c r="G268" s="340" t="s">
        <v>211</v>
      </c>
      <c r="H268" s="309">
        <f t="shared" si="723"/>
        <v>0</v>
      </c>
      <c r="I268" s="341"/>
      <c r="J268" s="342"/>
      <c r="K268" s="311">
        <f t="shared" si="889"/>
        <v>0</v>
      </c>
      <c r="L268" s="312">
        <f t="shared" si="796"/>
        <v>1</v>
      </c>
      <c r="M268" s="313">
        <f t="shared" si="718"/>
        <v>0</v>
      </c>
      <c r="N268" s="316">
        <f>_xlfn.IFNA(IF(INDEX(Table_Def[],MATCH(B268,Table_Def[Asset category],0),3)=0,20,INDEX(Table_Def[],MATCH(B268,Table_Def[Asset category],0),3)),0)</f>
        <v>0</v>
      </c>
      <c r="P268" s="178"/>
      <c r="Q268" s="178"/>
      <c r="R268" s="178"/>
      <c r="S268" s="178"/>
      <c r="T268" s="302"/>
      <c r="U268" s="302"/>
      <c r="V268" s="302"/>
      <c r="W268" s="302"/>
      <c r="X268" s="302"/>
      <c r="Y268" s="302"/>
      <c r="Z268" s="302"/>
      <c r="AA268" s="302"/>
      <c r="AB268" s="302"/>
      <c r="AC268" s="302"/>
      <c r="AD268" s="302"/>
      <c r="AE268" s="302"/>
      <c r="AF268" s="302"/>
      <c r="AG268" s="302"/>
      <c r="AH268" s="302"/>
      <c r="AI268" s="302"/>
      <c r="AJ268" s="302"/>
      <c r="AK268" s="302"/>
      <c r="AL268" s="302"/>
      <c r="AM268" s="302"/>
      <c r="AN268" s="302"/>
      <c r="AO268" s="302"/>
      <c r="AP268" s="302"/>
      <c r="AQ268" s="302"/>
      <c r="AR268" s="302"/>
      <c r="AS268" s="302"/>
      <c r="AT268" s="302"/>
      <c r="AU268" s="302"/>
      <c r="AV268" s="302"/>
      <c r="AW268" s="302"/>
      <c r="AX268" s="302"/>
      <c r="AY268" s="302"/>
      <c r="AZ268" s="302"/>
      <c r="BA268" s="302"/>
      <c r="BB268" s="302"/>
      <c r="BC268" s="302"/>
      <c r="BD268" s="302"/>
      <c r="BE268" s="302"/>
      <c r="BF268" s="302"/>
      <c r="BG268" s="302"/>
      <c r="BH268" s="302"/>
      <c r="BI268" s="302"/>
      <c r="BJ268" s="302"/>
      <c r="BK268" s="302"/>
      <c r="BL268" s="302"/>
      <c r="BM268" s="302"/>
      <c r="BN268" s="302"/>
      <c r="BO268" s="302"/>
      <c r="BP268" s="302"/>
      <c r="BQ268" s="302"/>
      <c r="BR268" s="302"/>
      <c r="BS268" s="302"/>
      <c r="BT268" s="302"/>
      <c r="BU268" s="302"/>
      <c r="BV268" s="302"/>
      <c r="BW268" s="302"/>
      <c r="BX268" s="302"/>
      <c r="BY268" s="302"/>
      <c r="BZ268" s="302"/>
      <c r="CA268" s="302"/>
      <c r="CB268" s="189"/>
      <c r="CC268" s="303"/>
      <c r="CD268" s="303"/>
      <c r="CE268" s="53" t="s">
        <v>38</v>
      </c>
      <c r="CF268" s="315"/>
      <c r="CG268" s="315">
        <f>IF(CG269&lt;1,0,CG270-CG269)</f>
        <v>0</v>
      </c>
      <c r="CH268" s="315">
        <f t="shared" ref="CH268:CZ268" ca="1" si="892">IF(CH269&lt;1,0,CH270-CH269)</f>
        <v>0</v>
      </c>
      <c r="CI268" s="315">
        <f t="shared" ca="1" si="892"/>
        <v>0</v>
      </c>
      <c r="CJ268" s="315">
        <f t="shared" ca="1" si="892"/>
        <v>0</v>
      </c>
      <c r="CK268" s="315">
        <f t="shared" ca="1" si="892"/>
        <v>0</v>
      </c>
      <c r="CL268" s="315">
        <f t="shared" ca="1" si="892"/>
        <v>0</v>
      </c>
      <c r="CM268" s="315">
        <f t="shared" ca="1" si="892"/>
        <v>0</v>
      </c>
      <c r="CN268" s="315">
        <f t="shared" ca="1" si="892"/>
        <v>0</v>
      </c>
      <c r="CO268" s="315">
        <f t="shared" ca="1" si="892"/>
        <v>0</v>
      </c>
      <c r="CP268" s="315">
        <f t="shared" ca="1" si="892"/>
        <v>0</v>
      </c>
      <c r="CQ268" s="315">
        <f t="shared" ca="1" si="892"/>
        <v>0</v>
      </c>
      <c r="CR268" s="315">
        <f t="shared" ca="1" si="892"/>
        <v>0</v>
      </c>
      <c r="CS268" s="315">
        <f t="shared" ca="1" si="892"/>
        <v>0</v>
      </c>
      <c r="CT268" s="315">
        <f t="shared" ca="1" si="892"/>
        <v>0</v>
      </c>
      <c r="CU268" s="315">
        <f t="shared" ca="1" si="892"/>
        <v>0</v>
      </c>
      <c r="CV268" s="315">
        <f t="shared" ca="1" si="892"/>
        <v>0</v>
      </c>
      <c r="CW268" s="315">
        <f t="shared" ca="1" si="892"/>
        <v>0</v>
      </c>
      <c r="CX268" s="315">
        <f t="shared" ca="1" si="892"/>
        <v>0</v>
      </c>
      <c r="CY268" s="315">
        <f t="shared" ca="1" si="892"/>
        <v>0</v>
      </c>
      <c r="CZ268" s="315">
        <f t="shared" ca="1" si="892"/>
        <v>0</v>
      </c>
    </row>
    <row r="269" spans="1:104" ht="15" hidden="1" customHeight="1" outlineLevel="1" x14ac:dyDescent="0.3">
      <c r="A269" s="304"/>
      <c r="B269" s="338"/>
      <c r="C269" s="305"/>
      <c r="D269" s="306"/>
      <c r="E269" s="401" t="str">
        <f>_xlfn.IFNA(INDEX(Table_Def[[Asset category]:[Unit]],MATCH(Insert_Assets!B269,Table_Def[Asset category],0),2),"")</f>
        <v/>
      </c>
      <c r="F269" s="339"/>
      <c r="G269" s="340" t="s">
        <v>211</v>
      </c>
      <c r="H269" s="309">
        <f t="shared" si="723"/>
        <v>0</v>
      </c>
      <c r="I269" s="341"/>
      <c r="J269" s="342"/>
      <c r="K269" s="311">
        <f t="shared" si="889"/>
        <v>0</v>
      </c>
      <c r="L269" s="312">
        <f t="shared" si="796"/>
        <v>1</v>
      </c>
      <c r="M269" s="313">
        <f t="shared" si="718"/>
        <v>0</v>
      </c>
      <c r="N269" s="316">
        <f>_xlfn.IFNA(IF(INDEX(Table_Def[],MATCH(B269,Table_Def[Asset category],0),3)=0,20,INDEX(Table_Def[],MATCH(B269,Table_Def[Asset category],0),3)),0)</f>
        <v>0</v>
      </c>
      <c r="P269" s="178"/>
      <c r="Q269" s="178"/>
      <c r="R269" s="178"/>
      <c r="S269" s="178"/>
      <c r="T269" s="302"/>
      <c r="U269" s="302"/>
      <c r="V269" s="302"/>
      <c r="W269" s="302"/>
      <c r="X269" s="302"/>
      <c r="Y269" s="302"/>
      <c r="Z269" s="302"/>
      <c r="AA269" s="302"/>
      <c r="AB269" s="302"/>
      <c r="AC269" s="302"/>
      <c r="AD269" s="302"/>
      <c r="AE269" s="302"/>
      <c r="AF269" s="302"/>
      <c r="AG269" s="302"/>
      <c r="AH269" s="302"/>
      <c r="AI269" s="302"/>
      <c r="AJ269" s="302"/>
      <c r="AK269" s="302"/>
      <c r="AL269" s="302"/>
      <c r="AM269" s="302"/>
      <c r="AN269" s="302"/>
      <c r="AO269" s="302"/>
      <c r="AP269" s="302"/>
      <c r="AQ269" s="302"/>
      <c r="AR269" s="302"/>
      <c r="AS269" s="302"/>
      <c r="AT269" s="302"/>
      <c r="AU269" s="302"/>
      <c r="AV269" s="302"/>
      <c r="AW269" s="302"/>
      <c r="AX269" s="302"/>
      <c r="AY269" s="302"/>
      <c r="AZ269" s="302"/>
      <c r="BA269" s="302"/>
      <c r="BB269" s="302"/>
      <c r="BC269" s="302"/>
      <c r="BD269" s="302"/>
      <c r="BE269" s="302"/>
      <c r="BF269" s="302"/>
      <c r="BG269" s="302"/>
      <c r="BH269" s="302"/>
      <c r="BI269" s="302"/>
      <c r="BJ269" s="302"/>
      <c r="BK269" s="302"/>
      <c r="BL269" s="302"/>
      <c r="BM269" s="302"/>
      <c r="BN269" s="302"/>
      <c r="BO269" s="302"/>
      <c r="BP269" s="302"/>
      <c r="BQ269" s="302"/>
      <c r="BR269" s="302"/>
      <c r="BS269" s="302"/>
      <c r="BT269" s="302"/>
      <c r="BU269" s="302"/>
      <c r="BV269" s="302"/>
      <c r="BW269" s="302"/>
      <c r="BX269" s="302"/>
      <c r="BY269" s="302"/>
      <c r="BZ269" s="302"/>
      <c r="CA269" s="302"/>
      <c r="CB269" s="189"/>
      <c r="CC269" s="303"/>
      <c r="CD269" s="303"/>
      <c r="CE269" s="53" t="s">
        <v>47</v>
      </c>
      <c r="CG269" s="315">
        <f>CG267*Insert_Finance!$C$17</f>
        <v>0</v>
      </c>
      <c r="CH269" s="315">
        <f ca="1">CH267*Insert_Finance!$C$17</f>
        <v>0</v>
      </c>
      <c r="CI269" s="315">
        <f ca="1">CI267*Insert_Finance!$C$17</f>
        <v>0</v>
      </c>
      <c r="CJ269" s="315">
        <f ca="1">CJ267*Insert_Finance!$C$17</f>
        <v>0</v>
      </c>
      <c r="CK269" s="315">
        <f ca="1">CK267*Insert_Finance!$C$17</f>
        <v>0</v>
      </c>
      <c r="CL269" s="315">
        <f ca="1">CL267*Insert_Finance!$C$17</f>
        <v>0</v>
      </c>
      <c r="CM269" s="315">
        <f ca="1">CM267*Insert_Finance!$C$17</f>
        <v>0</v>
      </c>
      <c r="CN269" s="315">
        <f ca="1">CN267*Insert_Finance!$C$17</f>
        <v>0</v>
      </c>
      <c r="CO269" s="315">
        <f ca="1">CO267*Insert_Finance!$C$17</f>
        <v>0</v>
      </c>
      <c r="CP269" s="315">
        <f ca="1">CP267*Insert_Finance!$C$17</f>
        <v>0</v>
      </c>
      <c r="CQ269" s="315">
        <f ca="1">CQ267*Insert_Finance!$C$17</f>
        <v>0</v>
      </c>
      <c r="CR269" s="315">
        <f ca="1">CR267*Insert_Finance!$C$17</f>
        <v>0</v>
      </c>
      <c r="CS269" s="315">
        <f ca="1">CS267*Insert_Finance!$C$17</f>
        <v>0</v>
      </c>
      <c r="CT269" s="315">
        <f ca="1">CT267*Insert_Finance!$C$17</f>
        <v>0</v>
      </c>
      <c r="CU269" s="315">
        <f ca="1">CU267*Insert_Finance!$C$17</f>
        <v>0</v>
      </c>
      <c r="CV269" s="315">
        <f ca="1">CV267*Insert_Finance!$C$17</f>
        <v>0</v>
      </c>
      <c r="CW269" s="315">
        <f ca="1">CW267*Insert_Finance!$C$17</f>
        <v>0</v>
      </c>
      <c r="CX269" s="315">
        <f ca="1">CX267*Insert_Finance!$C$17</f>
        <v>0</v>
      </c>
      <c r="CY269" s="315">
        <f ca="1">CY267*Insert_Finance!$C$17</f>
        <v>0</v>
      </c>
      <c r="CZ269" s="315">
        <f ca="1">CZ267*Insert_Finance!$C$17</f>
        <v>0</v>
      </c>
    </row>
    <row r="270" spans="1:104" ht="15" hidden="1" customHeight="1" outlineLevel="1" x14ac:dyDescent="0.3">
      <c r="A270" s="304"/>
      <c r="B270" s="338"/>
      <c r="C270" s="305"/>
      <c r="D270" s="306"/>
      <c r="E270" s="401" t="str">
        <f>_xlfn.IFNA(INDEX(Table_Def[[Asset category]:[Unit]],MATCH(Insert_Assets!B270,Table_Def[Asset category],0),2),"")</f>
        <v/>
      </c>
      <c r="F270" s="339"/>
      <c r="G270" s="340" t="s">
        <v>211</v>
      </c>
      <c r="H270" s="309">
        <f t="shared" si="723"/>
        <v>0</v>
      </c>
      <c r="I270" s="341"/>
      <c r="J270" s="342"/>
      <c r="K270" s="311">
        <f t="shared" si="889"/>
        <v>0</v>
      </c>
      <c r="L270" s="312">
        <f t="shared" si="796"/>
        <v>1</v>
      </c>
      <c r="M270" s="313">
        <f t="shared" si="718"/>
        <v>0</v>
      </c>
      <c r="N270" s="316">
        <f>_xlfn.IFNA(IF(INDEX(Table_Def[],MATCH(B270,Table_Def[Asset category],0),3)=0,20,INDEX(Table_Def[],MATCH(B270,Table_Def[Asset category],0),3)),0)</f>
        <v>0</v>
      </c>
      <c r="P270" s="178"/>
      <c r="Q270" s="178"/>
      <c r="R270" s="178"/>
      <c r="S270" s="178"/>
      <c r="T270" s="302"/>
      <c r="U270" s="302"/>
      <c r="V270" s="302"/>
      <c r="W270" s="302"/>
      <c r="X270" s="302"/>
      <c r="Y270" s="302"/>
      <c r="Z270" s="302"/>
      <c r="AA270" s="302"/>
      <c r="AB270" s="302"/>
      <c r="AC270" s="302"/>
      <c r="AD270" s="302"/>
      <c r="AE270" s="302"/>
      <c r="AF270" s="302"/>
      <c r="AG270" s="302"/>
      <c r="AH270" s="302"/>
      <c r="AI270" s="302"/>
      <c r="AJ270" s="302"/>
      <c r="AK270" s="302"/>
      <c r="AL270" s="302"/>
      <c r="AM270" s="302"/>
      <c r="AN270" s="302"/>
      <c r="AO270" s="302"/>
      <c r="AP270" s="302"/>
      <c r="AQ270" s="302"/>
      <c r="AR270" s="302"/>
      <c r="AS270" s="302"/>
      <c r="AT270" s="302"/>
      <c r="AU270" s="302"/>
      <c r="AV270" s="302"/>
      <c r="AW270" s="302"/>
      <c r="AX270" s="302"/>
      <c r="AY270" s="302"/>
      <c r="AZ270" s="302"/>
      <c r="BA270" s="302"/>
      <c r="BB270" s="302"/>
      <c r="BC270" s="302"/>
      <c r="BD270" s="302"/>
      <c r="BE270" s="302"/>
      <c r="BF270" s="302"/>
      <c r="BG270" s="302"/>
      <c r="BH270" s="302"/>
      <c r="BI270" s="302"/>
      <c r="BJ270" s="302"/>
      <c r="BK270" s="302"/>
      <c r="BL270" s="302"/>
      <c r="BM270" s="302"/>
      <c r="BN270" s="302"/>
      <c r="BO270" s="302"/>
      <c r="BP270" s="302"/>
      <c r="BQ270" s="302"/>
      <c r="BR270" s="302"/>
      <c r="BS270" s="302"/>
      <c r="BT270" s="302"/>
      <c r="BU270" s="302"/>
      <c r="BV270" s="302"/>
      <c r="BW270" s="302"/>
      <c r="BX270" s="302"/>
      <c r="BY270" s="302"/>
      <c r="BZ270" s="302"/>
      <c r="CA270" s="302"/>
      <c r="CB270" s="189"/>
      <c r="CC270" s="303"/>
      <c r="CD270" s="303"/>
      <c r="CE270" s="53" t="s">
        <v>48</v>
      </c>
      <c r="CF270" s="315"/>
      <c r="CG270" s="315">
        <f ca="1">IF(CG267=0,0,
IF(CG267&lt;1,0,
IF($N264-CG265&lt;&gt;$N264,-PMT(Insert_Finance!$C$17,$N264,OFFSET(CG267,,(CG265-$N264),1,1),0,0),
IF(CG265=0,0,CF270))))</f>
        <v>0</v>
      </c>
      <c r="CH270" s="315">
        <f ca="1">IF(CH267=0,0,
IF(CH267&lt;1,0,
IF($N264-CH265&lt;&gt;$N264,-PMT(Insert_Finance!$C$17,$N264,OFFSET(CH267,,(CH265-$N264),1,1),0,0),
IF(CH265=0,0,CG270))))</f>
        <v>0</v>
      </c>
      <c r="CI270" s="315">
        <f ca="1">IF(CI267=0,0,
IF(CI267&lt;1,0,
IF($N264-CI265&lt;&gt;$N264,-PMT(Insert_Finance!$C$17,$N264,OFFSET(CI267,,(CI265-$N264),1,1),0,0),
IF(CI265=0,0,CH270))))</f>
        <v>0</v>
      </c>
      <c r="CJ270" s="315">
        <f ca="1">IF(CJ267=0,0,
IF(CJ267&lt;1,0,
IF($N264-CJ265&lt;&gt;$N264,-PMT(Insert_Finance!$C$17,$N264,OFFSET(CJ267,,(CJ265-$N264),1,1),0,0),
IF(CJ265=0,0,CI270))))</f>
        <v>0</v>
      </c>
      <c r="CK270" s="315">
        <f ca="1">IF(CK267=0,0,
IF(CK267&lt;1,0,
IF($N264-CK265&lt;&gt;$N264,-PMT(Insert_Finance!$C$17,$N264,OFFSET(CK267,,(CK265-$N264),1,1),0,0),
IF(CK265=0,0,CJ270))))</f>
        <v>0</v>
      </c>
      <c r="CL270" s="315">
        <f ca="1">IF(CL267=0,0,
IF(CL267&lt;1,0,
IF($N264-CL265&lt;&gt;$N264,-PMT(Insert_Finance!$C$17,$N264,OFFSET(CL267,,(CL265-$N264),1,1),0,0),
IF(CL265=0,0,CK270))))</f>
        <v>0</v>
      </c>
      <c r="CM270" s="315">
        <f ca="1">IF(CM267=0,0,
IF(CM267&lt;1,0,
IF($N264-CM265&lt;&gt;$N264,-PMT(Insert_Finance!$C$17,$N264,OFFSET(CM267,,(CM265-$N264),1,1),0,0),
IF(CM265=0,0,CL270))))</f>
        <v>0</v>
      </c>
      <c r="CN270" s="315">
        <f ca="1">IF(CN267=0,0,
IF(CN267&lt;1,0,
IF($N264-CN265&lt;&gt;$N264,-PMT(Insert_Finance!$C$17,$N264,OFFSET(CN267,,(CN265-$N264),1,1),0,0),
IF(CN265=0,0,CM270))))</f>
        <v>0</v>
      </c>
      <c r="CO270" s="315">
        <f ca="1">IF(CO267=0,0,
IF(CO267&lt;1,0,
IF($N264-CO265&lt;&gt;$N264,-PMT(Insert_Finance!$C$17,$N264,OFFSET(CO267,,(CO265-$N264),1,1),0,0),
IF(CO265=0,0,CN270))))</f>
        <v>0</v>
      </c>
      <c r="CP270" s="315">
        <f ca="1">IF(CP267=0,0,
IF(CP267&lt;1,0,
IF($N264-CP265&lt;&gt;$N264,-PMT(Insert_Finance!$C$17,$N264,OFFSET(CP267,,(CP265-$N264),1,1),0,0),
IF(CP265=0,0,CO270))))</f>
        <v>0</v>
      </c>
      <c r="CQ270" s="315">
        <f ca="1">IF(CQ267=0,0,
IF(CQ267&lt;1,0,
IF($N264-CQ265&lt;&gt;$N264,-PMT(Insert_Finance!$C$17,$N264,OFFSET(CQ267,,(CQ265-$N264),1,1),0,0),
IF(CQ265=0,0,CP270))))</f>
        <v>0</v>
      </c>
      <c r="CR270" s="315">
        <f ca="1">IF(CR267=0,0,
IF(CR267&lt;1,0,
IF($N264-CR265&lt;&gt;$N264,-PMT(Insert_Finance!$C$17,$N264,OFFSET(CR267,,(CR265-$N264),1,1),0,0),
IF(CR265=0,0,CQ270))))</f>
        <v>0</v>
      </c>
      <c r="CS270" s="315">
        <f ca="1">IF(CS267=0,0,
IF(CS267&lt;1,0,
IF($N264-CS265&lt;&gt;$N264,-PMT(Insert_Finance!$C$17,$N264,OFFSET(CS267,,(CS265-$N264),1,1),0,0),
IF(CS265=0,0,CR270))))</f>
        <v>0</v>
      </c>
      <c r="CT270" s="315">
        <f ca="1">IF(CT267=0,0,
IF(CT267&lt;1,0,
IF($N264-CT265&lt;&gt;$N264,-PMT(Insert_Finance!$C$17,$N264,OFFSET(CT267,,(CT265-$N264),1,1),0,0),
IF(CT265=0,0,CS270))))</f>
        <v>0</v>
      </c>
      <c r="CU270" s="315">
        <f ca="1">IF(CU267=0,0,
IF(CU267&lt;1,0,
IF($N264-CU265&lt;&gt;$N264,-PMT(Insert_Finance!$C$17,$N264,OFFSET(CU267,,(CU265-$N264),1,1),0,0),
IF(CU265=0,0,CT270))))</f>
        <v>0</v>
      </c>
      <c r="CV270" s="315">
        <f ca="1">IF(CV267=0,0,
IF(CV267&lt;1,0,
IF($N264-CV265&lt;&gt;$N264,-PMT(Insert_Finance!$C$17,$N264,OFFSET(CV267,,(CV265-$N264),1,1),0,0),
IF(CV265=0,0,CU270))))</f>
        <v>0</v>
      </c>
      <c r="CW270" s="315">
        <f ca="1">IF(CW267=0,0,
IF(CW267&lt;1,0,
IF($N264-CW265&lt;&gt;$N264,-PMT(Insert_Finance!$C$17,$N264,OFFSET(CW267,,(CW265-$N264),1,1),0,0),
IF(CW265=0,0,CV270))))</f>
        <v>0</v>
      </c>
      <c r="CX270" s="315">
        <f ca="1">IF(CX267=0,0,
IF(CX267&lt;1,0,
IF($N264-CX265&lt;&gt;$N264,-PMT(Insert_Finance!$C$17,$N264,OFFSET(CX267,,(CX265-$N264),1,1),0,0),
IF(CX265=0,0,CW270))))</f>
        <v>0</v>
      </c>
      <c r="CY270" s="315">
        <f ca="1">IF(CY267=0,0,
IF(CY267&lt;1,0,
IF($N264-CY265&lt;&gt;$N264,-PMT(Insert_Finance!$C$17,$N264,OFFSET(CY267,,(CY265-$N264),1,1),0,0),
IF(CY265=0,0,CX270))))</f>
        <v>0</v>
      </c>
      <c r="CZ270" s="315">
        <f ca="1">IF(CZ267=0,0,
IF(CZ267&lt;1,0,
IF($N264-CZ265&lt;&gt;$N264,-PMT(Insert_Finance!$C$17,$N264,OFFSET(CZ267,,(CZ265-$N264),1,1),0,0),
IF(CZ265=0,0,CY270))))</f>
        <v>0</v>
      </c>
    </row>
    <row r="271" spans="1:104" ht="30" customHeight="1" collapsed="1" x14ac:dyDescent="0.3">
      <c r="A271" s="304"/>
      <c r="B271" s="674"/>
      <c r="C271" s="657"/>
      <c r="D271" s="658"/>
      <c r="E271" s="401" t="str">
        <f>_xlfn.IFNA(INDEX(Table_Def[[Asset category]:[Unit]],MATCH(Insert_Assets!B271,Table_Def[Asset category],0),2),"")</f>
        <v/>
      </c>
      <c r="F271" s="682"/>
      <c r="G271" s="340" t="s">
        <v>211</v>
      </c>
      <c r="H271" s="309">
        <f t="shared" si="723"/>
        <v>0</v>
      </c>
      <c r="I271" s="687"/>
      <c r="J271" s="688"/>
      <c r="K271" s="311">
        <f t="shared" si="889"/>
        <v>0</v>
      </c>
      <c r="L271" s="312">
        <f t="shared" si="796"/>
        <v>1</v>
      </c>
      <c r="M271" s="313">
        <f t="shared" si="718"/>
        <v>0</v>
      </c>
      <c r="N271" s="316">
        <f>_xlfn.IFNA(IF(INDEX(Table_Def[],MATCH(B271,Table_Def[Asset category],0),3)=0,20,INDEX(Table_Def[],MATCH(B271,Table_Def[Asset category],0),3)),0)</f>
        <v>0</v>
      </c>
      <c r="P271" s="178"/>
      <c r="Q271" s="178"/>
      <c r="R271" s="178"/>
      <c r="S271" s="178"/>
      <c r="T271" s="302">
        <f t="shared" si="725"/>
        <v>0</v>
      </c>
      <c r="U271" s="302">
        <f>SUMIF($CG$6:$CZ$6,T$17,$CG274:$CZ274)</f>
        <v>0</v>
      </c>
      <c r="V271" s="302">
        <f>SUMIF($CG$6:$CZ$6,T$17,$CG276:$CZ276)</f>
        <v>0</v>
      </c>
      <c r="W271" s="302">
        <f t="shared" si="726"/>
        <v>0</v>
      </c>
      <c r="X271" s="302">
        <f>SUMIF($CG$6:$CZ$6,W$17,$CG274:$CZ274)</f>
        <v>0</v>
      </c>
      <c r="Y271" s="302">
        <f>SUMIF($CG$6:$CZ$6,W$17,$CG276:$CZ276)</f>
        <v>0</v>
      </c>
      <c r="Z271" s="302">
        <f t="shared" si="727"/>
        <v>0</v>
      </c>
      <c r="AA271" s="302">
        <f>SUMIF($CG$6:$CZ$6,Z$17,$CG274:$CZ274)</f>
        <v>0</v>
      </c>
      <c r="AB271" s="302">
        <f>SUMIF($CG$6:$CZ$6,Z$17,$CG276:$CZ276)</f>
        <v>0</v>
      </c>
      <c r="AC271" s="302">
        <f t="shared" si="728"/>
        <v>0</v>
      </c>
      <c r="AD271" s="302">
        <f>SUMIF($CG$6:$CZ$6,AC$17,$CG274:$CZ274)</f>
        <v>0</v>
      </c>
      <c r="AE271" s="302">
        <f>SUMIF($CG$6:$CZ$6,AC$17,$CG276:$CZ276)</f>
        <v>0</v>
      </c>
      <c r="AF271" s="302">
        <f t="shared" si="729"/>
        <v>0</v>
      </c>
      <c r="AG271" s="302">
        <f>SUMIF($CG$6:$CZ$6,AF$17,$CG274:$CZ274)</f>
        <v>0</v>
      </c>
      <c r="AH271" s="302">
        <f>SUMIF($CG$6:$CZ$6,AF$17,$CG276:$CZ276)</f>
        <v>0</v>
      </c>
      <c r="AI271" s="302">
        <f t="shared" si="730"/>
        <v>0</v>
      </c>
      <c r="AJ271" s="302">
        <f>SUMIF($CG$6:$CZ$6,AI$17,$CG274:$CZ274)</f>
        <v>0</v>
      </c>
      <c r="AK271" s="302">
        <f>SUMIF($CG$6:$CZ$6,AI$17,$CG276:$CZ276)</f>
        <v>0</v>
      </c>
      <c r="AL271" s="302">
        <f t="shared" si="731"/>
        <v>0</v>
      </c>
      <c r="AM271" s="302">
        <f>SUMIF($CG$6:$CZ$6,AL$17,$CG274:$CZ274)</f>
        <v>0</v>
      </c>
      <c r="AN271" s="302">
        <f>SUMIF($CG$6:$CZ$6,AL$17,$CG276:$CZ276)</f>
        <v>0</v>
      </c>
      <c r="AO271" s="302">
        <f t="shared" si="732"/>
        <v>0</v>
      </c>
      <c r="AP271" s="302">
        <f>SUMIF($CG$6:$CZ$6,AO$17,$CG274:$CZ274)</f>
        <v>0</v>
      </c>
      <c r="AQ271" s="302">
        <f>SUMIF($CG$6:$CZ$6,AO$17,$CG276:$CZ276)</f>
        <v>0</v>
      </c>
      <c r="AR271" s="302">
        <f t="shared" si="733"/>
        <v>0</v>
      </c>
      <c r="AS271" s="302">
        <f>SUMIF($CG$6:$CZ$6,AR$17,$CG274:$CZ274)</f>
        <v>0</v>
      </c>
      <c r="AT271" s="302">
        <f>SUMIF($CG$6:$CZ$6,AR$17,$CG276:$CZ276)</f>
        <v>0</v>
      </c>
      <c r="AU271" s="302">
        <f t="shared" si="734"/>
        <v>0</v>
      </c>
      <c r="AV271" s="302">
        <f>SUMIF($CG$6:$CZ$6,AU$17,$CG274:$CZ274)</f>
        <v>0</v>
      </c>
      <c r="AW271" s="302">
        <f>SUMIF($CG$6:$CZ$6,AU$17,$CG276:$CZ276)</f>
        <v>0</v>
      </c>
      <c r="AX271" s="302">
        <f t="shared" si="735"/>
        <v>0</v>
      </c>
      <c r="AY271" s="302">
        <f>SUMIF($CG$6:$CZ$6,AX$17,$CG274:$CZ274)</f>
        <v>0</v>
      </c>
      <c r="AZ271" s="302">
        <f>SUMIF($CG$6:$CZ$6,AX$17,$CG276:$CZ276)</f>
        <v>0</v>
      </c>
      <c r="BA271" s="302">
        <f t="shared" si="736"/>
        <v>0</v>
      </c>
      <c r="BB271" s="302">
        <f>SUMIF($CG$6:$CZ$6,BA$17,$CG274:$CZ274)</f>
        <v>0</v>
      </c>
      <c r="BC271" s="302">
        <f>SUMIF($CG$6:$CZ$6,BA$17,$CG276:$CZ276)</f>
        <v>0</v>
      </c>
      <c r="BD271" s="302">
        <f t="shared" si="737"/>
        <v>0</v>
      </c>
      <c r="BE271" s="302">
        <f>SUMIF($CG$6:$CZ$6,BD$17,$CG274:$CZ274)</f>
        <v>0</v>
      </c>
      <c r="BF271" s="302">
        <f>SUMIF($CG$6:$CZ$6,BD$17,$CG276:$CZ276)</f>
        <v>0</v>
      </c>
      <c r="BG271" s="302">
        <f t="shared" si="738"/>
        <v>0</v>
      </c>
      <c r="BH271" s="302">
        <f>SUMIF($CG$6:$CZ$6,BG$17,$CG274:$CZ274)</f>
        <v>0</v>
      </c>
      <c r="BI271" s="302">
        <f>SUMIF($CG$6:$CZ$6,BG$17,$CG276:$CZ276)</f>
        <v>0</v>
      </c>
      <c r="BJ271" s="302">
        <f t="shared" si="739"/>
        <v>0</v>
      </c>
      <c r="BK271" s="302">
        <f>SUMIF($CG$6:$CZ$6,BJ$17,$CG274:$CZ274)</f>
        <v>0</v>
      </c>
      <c r="BL271" s="302">
        <f>SUMIF($CG$6:$CZ$6,BJ$17,$CG276:$CZ276)</f>
        <v>0</v>
      </c>
      <c r="BM271" s="302">
        <f t="shared" si="740"/>
        <v>0</v>
      </c>
      <c r="BN271" s="302">
        <f>SUMIF($CG$6:$CZ$6,BM$17,$CG274:$CZ274)</f>
        <v>0</v>
      </c>
      <c r="BO271" s="302">
        <f>SUMIF($CG$6:$CZ$6,BM$17,$CG276:$CZ276)</f>
        <v>0</v>
      </c>
      <c r="BP271" s="302">
        <f t="shared" si="741"/>
        <v>0</v>
      </c>
      <c r="BQ271" s="302">
        <f>SUMIF($CG$6:$CZ$6,BP$17,$CG274:$CZ274)</f>
        <v>0</v>
      </c>
      <c r="BR271" s="302">
        <f>SUMIF($CG$6:$CZ$6,BP$17,$CG276:$CZ276)</f>
        <v>0</v>
      </c>
      <c r="BS271" s="302">
        <f t="shared" si="742"/>
        <v>0</v>
      </c>
      <c r="BT271" s="302">
        <f>SUMIF($CG$6:$CZ$6,BS$17,$CG274:$CZ274)</f>
        <v>0</v>
      </c>
      <c r="BU271" s="302">
        <f>SUMIF($CG$6:$CZ$6,BS$17,$CG276:$CZ276)</f>
        <v>0</v>
      </c>
      <c r="BV271" s="302">
        <f t="shared" si="743"/>
        <v>0</v>
      </c>
      <c r="BW271" s="302">
        <f>SUMIF($CG$6:$CZ$6,BV$17,$CG274:$CZ274)</f>
        <v>0</v>
      </c>
      <c r="BX271" s="302">
        <f>SUMIF($CG$6:$CZ$6,BV$17,$CG276:$CZ276)</f>
        <v>0</v>
      </c>
      <c r="BY271" s="302">
        <f t="shared" si="744"/>
        <v>0</v>
      </c>
      <c r="BZ271" s="302">
        <f>SUMIF($CG$6:$CZ$6,BY$17,$CG274:$CZ274)</f>
        <v>0</v>
      </c>
      <c r="CA271" s="302">
        <f>SUMIF($CG$6:$CZ$6,BY$17,$CG276:$CZ276)</f>
        <v>0</v>
      </c>
      <c r="CB271" s="189"/>
      <c r="CC271" s="303"/>
      <c r="CD271" s="303"/>
      <c r="CF271" s="293"/>
      <c r="CG271" s="315"/>
    </row>
    <row r="272" spans="1:104" ht="15" hidden="1" customHeight="1" outlineLevel="1" x14ac:dyDescent="0.3">
      <c r="A272" s="304"/>
      <c r="B272" s="338"/>
      <c r="C272" s="305"/>
      <c r="D272" s="306"/>
      <c r="E272" s="401" t="str">
        <f>_xlfn.IFNA(INDEX(Table_Def[[Asset category]:[Unit]],MATCH(Insert_Assets!B272,Table_Def[Asset category],0),2),"")</f>
        <v/>
      </c>
      <c r="F272" s="339"/>
      <c r="G272" s="340" t="s">
        <v>211</v>
      </c>
      <c r="H272" s="309">
        <f t="shared" si="723"/>
        <v>0</v>
      </c>
      <c r="I272" s="341"/>
      <c r="J272" s="342"/>
      <c r="K272" s="311">
        <f t="shared" si="889"/>
        <v>0</v>
      </c>
      <c r="L272" s="312">
        <f t="shared" si="796"/>
        <v>1</v>
      </c>
      <c r="M272" s="313">
        <f t="shared" si="718"/>
        <v>0</v>
      </c>
      <c r="N272" s="316">
        <f>_xlfn.IFNA(IF(INDEX(Table_Def[],MATCH(B272,Table_Def[Asset category],0),3)=0,20,INDEX(Table_Def[],MATCH(B272,Table_Def[Asset category],0),3)),0)</f>
        <v>0</v>
      </c>
      <c r="P272" s="178"/>
      <c r="Q272" s="178"/>
      <c r="R272" s="178"/>
      <c r="S272" s="178"/>
      <c r="T272" s="302"/>
      <c r="U272" s="302"/>
      <c r="V272" s="302"/>
      <c r="W272" s="302"/>
      <c r="X272" s="302"/>
      <c r="Y272" s="302"/>
      <c r="Z272" s="302"/>
      <c r="AA272" s="302"/>
      <c r="AB272" s="302"/>
      <c r="AC272" s="302"/>
      <c r="AD272" s="302"/>
      <c r="AE272" s="302"/>
      <c r="AF272" s="302"/>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BF272" s="302"/>
      <c r="BG272" s="302"/>
      <c r="BH272" s="302"/>
      <c r="BI272" s="302"/>
      <c r="BJ272" s="302"/>
      <c r="BK272" s="302"/>
      <c r="BL272" s="302"/>
      <c r="BM272" s="302"/>
      <c r="BN272" s="302"/>
      <c r="BO272" s="302"/>
      <c r="BP272" s="302"/>
      <c r="BQ272" s="302"/>
      <c r="BR272" s="302"/>
      <c r="BS272" s="302"/>
      <c r="BT272" s="302"/>
      <c r="BU272" s="302"/>
      <c r="BV272" s="302"/>
      <c r="BW272" s="302"/>
      <c r="BX272" s="302"/>
      <c r="BY272" s="302"/>
      <c r="BZ272" s="302"/>
      <c r="CA272" s="302"/>
      <c r="CB272" s="189"/>
      <c r="CC272" s="303"/>
      <c r="CD272" s="303"/>
      <c r="CE272" s="53" t="s">
        <v>49</v>
      </c>
      <c r="CF272" s="293"/>
      <c r="CG272" s="314">
        <f>IF($I271=CG$6,$N271,
IF(CF271&gt;0,CF271-1,0))</f>
        <v>0</v>
      </c>
      <c r="CH272" s="314">
        <f ca="1">IF(OR($I271=CH$6,CG273=$N271),$N271,
IF(CG272&gt;0,CG272-1,0))</f>
        <v>0</v>
      </c>
      <c r="CI272" s="314">
        <f t="shared" ref="CI272" ca="1" si="893">IF(OR($I271=CI$6,CH273=$N271),$N271,
IF(CH272&gt;0,CH272-1,0))</f>
        <v>0</v>
      </c>
      <c r="CJ272" s="314">
        <f t="shared" ref="CJ272" ca="1" si="894">IF(OR($I271=CJ$6,CI273=$N271),$N271,
IF(CI272&gt;0,CI272-1,0))</f>
        <v>0</v>
      </c>
      <c r="CK272" s="314">
        <f t="shared" ref="CK272" ca="1" si="895">IF(OR($I271=CK$6,CJ273=$N271),$N271,
IF(CJ272&gt;0,CJ272-1,0))</f>
        <v>0</v>
      </c>
      <c r="CL272" s="314">
        <f t="shared" ref="CL272" ca="1" si="896">IF(OR($I271=CL$6,CK273=$N271),$N271,
IF(CK272&gt;0,CK272-1,0))</f>
        <v>0</v>
      </c>
      <c r="CM272" s="314">
        <f t="shared" ref="CM272" ca="1" si="897">IF(OR($I271=CM$6,CL273=$N271),$N271,
IF(CL272&gt;0,CL272-1,0))</f>
        <v>0</v>
      </c>
      <c r="CN272" s="314">
        <f t="shared" ref="CN272" ca="1" si="898">IF(OR($I271=CN$6,CM273=$N271),$N271,
IF(CM272&gt;0,CM272-1,0))</f>
        <v>0</v>
      </c>
      <c r="CO272" s="314">
        <f t="shared" ref="CO272" ca="1" si="899">IF(OR($I271=CO$6,CN273=$N271),$N271,
IF(CN272&gt;0,CN272-1,0))</f>
        <v>0</v>
      </c>
      <c r="CP272" s="314">
        <f t="shared" ref="CP272" ca="1" si="900">IF(OR($I271=CP$6,CO273=$N271),$N271,
IF(CO272&gt;0,CO272-1,0))</f>
        <v>0</v>
      </c>
      <c r="CQ272" s="314">
        <f t="shared" ref="CQ272" ca="1" si="901">IF(OR($I271=CQ$6,CP273=$N271),$N271,
IF(CP272&gt;0,CP272-1,0))</f>
        <v>0</v>
      </c>
      <c r="CR272" s="314">
        <f t="shared" ref="CR272" ca="1" si="902">IF(OR($I271=CR$6,CQ273=$N271),$N271,
IF(CQ272&gt;0,CQ272-1,0))</f>
        <v>0</v>
      </c>
      <c r="CS272" s="314">
        <f t="shared" ref="CS272" ca="1" si="903">IF(OR($I271=CS$6,CR273=$N271),$N271,
IF(CR272&gt;0,CR272-1,0))</f>
        <v>0</v>
      </c>
      <c r="CT272" s="314">
        <f t="shared" ref="CT272" ca="1" si="904">IF(OR($I271=CT$6,CS273=$N271),$N271,
IF(CS272&gt;0,CS272-1,0))</f>
        <v>0</v>
      </c>
      <c r="CU272" s="314">
        <f t="shared" ref="CU272" ca="1" si="905">IF(OR($I271=CU$6,CT273=$N271),$N271,
IF(CT272&gt;0,CT272-1,0))</f>
        <v>0</v>
      </c>
      <c r="CV272" s="314">
        <f t="shared" ref="CV272" ca="1" si="906">IF(OR($I271=CV$6,CU273=$N271),$N271,
IF(CU272&gt;0,CU272-1,0))</f>
        <v>0</v>
      </c>
      <c r="CW272" s="314">
        <f t="shared" ref="CW272" ca="1" si="907">IF(OR($I271=CW$6,CV273=$N271),$N271,
IF(CV272&gt;0,CV272-1,0))</f>
        <v>0</v>
      </c>
      <c r="CX272" s="314">
        <f t="shared" ref="CX272" ca="1" si="908">IF(OR($I271=CX$6,CW273=$N271),$N271,
IF(CW272&gt;0,CW272-1,0))</f>
        <v>0</v>
      </c>
      <c r="CY272" s="314">
        <f t="shared" ref="CY272" ca="1" si="909">IF(OR($I271=CY$6,CX273=$N271),$N271,
IF(CX272&gt;0,CX272-1,0))</f>
        <v>0</v>
      </c>
      <c r="CZ272" s="314">
        <f t="shared" ref="CZ272" ca="1" si="910">IF(OR($I271=CZ$6,CY273=$N271),$N271,
IF(CY272&gt;0,CY272-1,0))</f>
        <v>0</v>
      </c>
    </row>
    <row r="273" spans="1:104" ht="15" hidden="1" customHeight="1" outlineLevel="1" x14ac:dyDescent="0.3">
      <c r="A273" s="304"/>
      <c r="B273" s="338"/>
      <c r="C273" s="305"/>
      <c r="D273" s="306"/>
      <c r="E273" s="401" t="str">
        <f>_xlfn.IFNA(INDEX(Table_Def[[Asset category]:[Unit]],MATCH(Insert_Assets!B273,Table_Def[Asset category],0),2),"")</f>
        <v/>
      </c>
      <c r="F273" s="339"/>
      <c r="G273" s="340" t="s">
        <v>211</v>
      </c>
      <c r="H273" s="309">
        <f t="shared" si="723"/>
        <v>0</v>
      </c>
      <c r="I273" s="341"/>
      <c r="J273" s="342"/>
      <c r="K273" s="311"/>
      <c r="L273" s="312">
        <f t="shared" si="796"/>
        <v>1</v>
      </c>
      <c r="M273" s="313">
        <f t="shared" si="718"/>
        <v>0</v>
      </c>
      <c r="N273" s="316">
        <f>_xlfn.IFNA(IF(INDEX(Table_Def[],MATCH(B273,Table_Def[Asset category],0),3)=0,20,INDEX(Table_Def[],MATCH(B273,Table_Def[Asset category],0),3)),0)</f>
        <v>0</v>
      </c>
      <c r="P273" s="178"/>
      <c r="Q273" s="178"/>
      <c r="R273" s="178"/>
      <c r="S273" s="178"/>
      <c r="T273" s="302"/>
      <c r="U273" s="302"/>
      <c r="V273" s="302"/>
      <c r="W273" s="302"/>
      <c r="X273" s="302"/>
      <c r="Y273" s="302"/>
      <c r="Z273" s="302"/>
      <c r="AA273" s="302"/>
      <c r="AB273" s="302"/>
      <c r="AC273" s="302"/>
      <c r="AD273" s="302"/>
      <c r="AE273" s="302"/>
      <c r="AF273" s="302"/>
      <c r="AG273" s="302"/>
      <c r="AH273" s="302"/>
      <c r="AI273" s="302"/>
      <c r="AJ273" s="302"/>
      <c r="AK273" s="302"/>
      <c r="AL273" s="302"/>
      <c r="AM273" s="302"/>
      <c r="AN273" s="302"/>
      <c r="AO273" s="302"/>
      <c r="AP273" s="302"/>
      <c r="AQ273" s="302"/>
      <c r="AR273" s="302"/>
      <c r="AS273" s="302"/>
      <c r="AT273" s="302"/>
      <c r="AU273" s="302"/>
      <c r="AV273" s="302"/>
      <c r="AW273" s="302"/>
      <c r="AX273" s="302"/>
      <c r="AY273" s="302"/>
      <c r="AZ273" s="302"/>
      <c r="BA273" s="302"/>
      <c r="BB273" s="302"/>
      <c r="BC273" s="302"/>
      <c r="BD273" s="302"/>
      <c r="BE273" s="302"/>
      <c r="BF273" s="302"/>
      <c r="BG273" s="302"/>
      <c r="BH273" s="302"/>
      <c r="BI273" s="302"/>
      <c r="BJ273" s="302"/>
      <c r="BK273" s="302"/>
      <c r="BL273" s="302"/>
      <c r="BM273" s="302"/>
      <c r="BN273" s="302"/>
      <c r="BO273" s="302"/>
      <c r="BP273" s="302"/>
      <c r="BQ273" s="302"/>
      <c r="BR273" s="302"/>
      <c r="BS273" s="302"/>
      <c r="BT273" s="302"/>
      <c r="BU273" s="302"/>
      <c r="BV273" s="302"/>
      <c r="BW273" s="302"/>
      <c r="BX273" s="302"/>
      <c r="BY273" s="302"/>
      <c r="BZ273" s="302"/>
      <c r="CA273" s="302"/>
      <c r="CB273" s="189"/>
      <c r="CC273" s="303"/>
      <c r="CD273" s="303"/>
      <c r="CE273" s="53" t="s">
        <v>116</v>
      </c>
      <c r="CF273" s="293"/>
      <c r="CG273" s="314">
        <f t="shared" ref="CG273" ca="1" si="911">IF(AND(CG272=$N271,CG272&gt;0),1,IF(CG272=0,0,OFFSET(CG272,,(CG272-$N271),1,1)-CG272+1))</f>
        <v>0</v>
      </c>
      <c r="CH273" s="314">
        <f ca="1">IF(AND(CH272=$N271,CH272&gt;0),1,IF(CH272=0,0,OFFSET(CH272,,(CH272-$N271),1,1)-CH272+1))</f>
        <v>0</v>
      </c>
      <c r="CI273" s="314">
        <f t="shared" ref="CI273:CZ273" ca="1" si="912">IF(AND(CI272=$N271,CI272&gt;0),1,IF(CI272=0,0,OFFSET(CI272,,(CI272-$N271),1,1)-CI272+1))</f>
        <v>0</v>
      </c>
      <c r="CJ273" s="314">
        <f t="shared" ca="1" si="912"/>
        <v>0</v>
      </c>
      <c r="CK273" s="314">
        <f t="shared" ca="1" si="912"/>
        <v>0</v>
      </c>
      <c r="CL273" s="314">
        <f t="shared" ca="1" si="912"/>
        <v>0</v>
      </c>
      <c r="CM273" s="314">
        <f t="shared" ca="1" si="912"/>
        <v>0</v>
      </c>
      <c r="CN273" s="314">
        <f t="shared" ca="1" si="912"/>
        <v>0</v>
      </c>
      <c r="CO273" s="314">
        <f t="shared" ca="1" si="912"/>
        <v>0</v>
      </c>
      <c r="CP273" s="314">
        <f t="shared" ca="1" si="912"/>
        <v>0</v>
      </c>
      <c r="CQ273" s="314">
        <f t="shared" ca="1" si="912"/>
        <v>0</v>
      </c>
      <c r="CR273" s="314">
        <f t="shared" ca="1" si="912"/>
        <v>0</v>
      </c>
      <c r="CS273" s="314">
        <f t="shared" ca="1" si="912"/>
        <v>0</v>
      </c>
      <c r="CT273" s="314">
        <f t="shared" ca="1" si="912"/>
        <v>0</v>
      </c>
      <c r="CU273" s="314">
        <f t="shared" ca="1" si="912"/>
        <v>0</v>
      </c>
      <c r="CV273" s="314">
        <f t="shared" ca="1" si="912"/>
        <v>0</v>
      </c>
      <c r="CW273" s="314">
        <f t="shared" ca="1" si="912"/>
        <v>0</v>
      </c>
      <c r="CX273" s="314">
        <f t="shared" ca="1" si="912"/>
        <v>0</v>
      </c>
      <c r="CY273" s="314">
        <f t="shared" ca="1" si="912"/>
        <v>0</v>
      </c>
      <c r="CZ273" s="314">
        <f t="shared" ca="1" si="912"/>
        <v>0</v>
      </c>
    </row>
    <row r="274" spans="1:104" ht="15" hidden="1" customHeight="1" outlineLevel="1" x14ac:dyDescent="0.3">
      <c r="A274" s="304"/>
      <c r="B274" s="338"/>
      <c r="C274" s="305"/>
      <c r="D274" s="306"/>
      <c r="E274" s="401" t="str">
        <f>_xlfn.IFNA(INDEX(Table_Def[[Asset category]:[Unit]],MATCH(Insert_Assets!B274,Table_Def[Asset category],0),2),"")</f>
        <v/>
      </c>
      <c r="F274" s="339"/>
      <c r="G274" s="340" t="s">
        <v>211</v>
      </c>
      <c r="H274" s="309">
        <f t="shared" si="723"/>
        <v>0</v>
      </c>
      <c r="I274" s="341"/>
      <c r="J274" s="342"/>
      <c r="K274" s="311">
        <f t="shared" ref="K274:K279" si="913">SUMIF($J$22:$J$384,J274,$H$22:$H$384)</f>
        <v>0</v>
      </c>
      <c r="L274" s="312">
        <f t="shared" si="796"/>
        <v>1</v>
      </c>
      <c r="M274" s="313">
        <f t="shared" si="718"/>
        <v>0</v>
      </c>
      <c r="N274" s="316">
        <f>_xlfn.IFNA(IF(INDEX(Table_Def[],MATCH(B274,Table_Def[Asset category],0),3)=0,20,INDEX(Table_Def[],MATCH(B274,Table_Def[Asset category],0),3)),0)</f>
        <v>0</v>
      </c>
      <c r="P274" s="178"/>
      <c r="Q274" s="178"/>
      <c r="R274" s="178"/>
      <c r="S274" s="178"/>
      <c r="T274" s="302"/>
      <c r="U274" s="302"/>
      <c r="V274" s="302"/>
      <c r="W274" s="302"/>
      <c r="X274" s="302"/>
      <c r="Y274" s="302"/>
      <c r="Z274" s="302"/>
      <c r="AA274" s="302"/>
      <c r="AB274" s="302"/>
      <c r="AC274" s="302"/>
      <c r="AD274" s="302"/>
      <c r="AE274" s="302"/>
      <c r="AF274" s="302"/>
      <c r="AG274" s="302"/>
      <c r="AH274" s="302"/>
      <c r="AI274" s="302"/>
      <c r="AJ274" s="302"/>
      <c r="AK274" s="302"/>
      <c r="AL274" s="302"/>
      <c r="AM274" s="302"/>
      <c r="AN274" s="302"/>
      <c r="AO274" s="302"/>
      <c r="AP274" s="302"/>
      <c r="AQ274" s="302"/>
      <c r="AR274" s="302"/>
      <c r="AS274" s="302"/>
      <c r="AT274" s="302"/>
      <c r="AU274" s="302"/>
      <c r="AV274" s="302"/>
      <c r="AW274" s="302"/>
      <c r="AX274" s="302"/>
      <c r="AY274" s="302"/>
      <c r="AZ274" s="302"/>
      <c r="BA274" s="302"/>
      <c r="BB274" s="302"/>
      <c r="BC274" s="302"/>
      <c r="BD274" s="302"/>
      <c r="BE274" s="302"/>
      <c r="BF274" s="302"/>
      <c r="BG274" s="302"/>
      <c r="BH274" s="302"/>
      <c r="BI274" s="302"/>
      <c r="BJ274" s="302"/>
      <c r="BK274" s="302"/>
      <c r="BL274" s="302"/>
      <c r="BM274" s="302"/>
      <c r="BN274" s="302"/>
      <c r="BO274" s="302"/>
      <c r="BP274" s="302"/>
      <c r="BQ274" s="302"/>
      <c r="BR274" s="302"/>
      <c r="BS274" s="302"/>
      <c r="BT274" s="302"/>
      <c r="BU274" s="302"/>
      <c r="BV274" s="302"/>
      <c r="BW274" s="302"/>
      <c r="BX274" s="302"/>
      <c r="BY274" s="302"/>
      <c r="BZ274" s="302"/>
      <c r="CA274" s="302"/>
      <c r="CB274" s="189"/>
      <c r="CC274" s="303"/>
      <c r="CD274" s="303"/>
      <c r="CE274" s="53" t="s">
        <v>3</v>
      </c>
      <c r="CG274" s="315">
        <f t="shared" ref="CG274:CK274" si="914">IF($I271=CG$6,$H271*$L271,IF(CG272=$N271,$H271,
IF(CF274&gt;0,+CF274-CF275,0)))</f>
        <v>0</v>
      </c>
      <c r="CH274" s="315">
        <f t="shared" ca="1" si="914"/>
        <v>0</v>
      </c>
      <c r="CI274" s="315">
        <f t="shared" ca="1" si="914"/>
        <v>0</v>
      </c>
      <c r="CJ274" s="315">
        <f t="shared" ca="1" si="914"/>
        <v>0</v>
      </c>
      <c r="CK274" s="315">
        <f t="shared" ca="1" si="914"/>
        <v>0</v>
      </c>
      <c r="CL274" s="315">
        <f ca="1">IF($I271=CL$6,$H271*$L271,IF(CL272=$N271,$H271,
IF(CK274&gt;0,+CK274-CK275,0)))</f>
        <v>0</v>
      </c>
      <c r="CM274" s="315">
        <f t="shared" ref="CM274:CZ274" ca="1" si="915">IF($I271=CM$6,$H271*$L271,IF(CM272=$N271,$H271,
IF(CL274&gt;0,+CL274-CL275,0)))</f>
        <v>0</v>
      </c>
      <c r="CN274" s="315">
        <f t="shared" ca="1" si="915"/>
        <v>0</v>
      </c>
      <c r="CO274" s="315">
        <f t="shared" ca="1" si="915"/>
        <v>0</v>
      </c>
      <c r="CP274" s="315">
        <f t="shared" ca="1" si="915"/>
        <v>0</v>
      </c>
      <c r="CQ274" s="315">
        <f t="shared" ca="1" si="915"/>
        <v>0</v>
      </c>
      <c r="CR274" s="315">
        <f t="shared" ca="1" si="915"/>
        <v>0</v>
      </c>
      <c r="CS274" s="315">
        <f t="shared" ca="1" si="915"/>
        <v>0</v>
      </c>
      <c r="CT274" s="315">
        <f t="shared" ca="1" si="915"/>
        <v>0</v>
      </c>
      <c r="CU274" s="315">
        <f t="shared" ca="1" si="915"/>
        <v>0</v>
      </c>
      <c r="CV274" s="315">
        <f t="shared" ca="1" si="915"/>
        <v>0</v>
      </c>
      <c r="CW274" s="315">
        <f t="shared" ca="1" si="915"/>
        <v>0</v>
      </c>
      <c r="CX274" s="315">
        <f t="shared" ca="1" si="915"/>
        <v>0</v>
      </c>
      <c r="CY274" s="315">
        <f t="shared" ca="1" si="915"/>
        <v>0</v>
      </c>
      <c r="CZ274" s="315">
        <f t="shared" ca="1" si="915"/>
        <v>0</v>
      </c>
    </row>
    <row r="275" spans="1:104" ht="15" hidden="1" customHeight="1" outlineLevel="1" x14ac:dyDescent="0.3">
      <c r="A275" s="304"/>
      <c r="B275" s="338"/>
      <c r="C275" s="305"/>
      <c r="D275" s="306"/>
      <c r="E275" s="401" t="str">
        <f>_xlfn.IFNA(INDEX(Table_Def[[Asset category]:[Unit]],MATCH(Insert_Assets!B275,Table_Def[Asset category],0),2),"")</f>
        <v/>
      </c>
      <c r="F275" s="339"/>
      <c r="G275" s="340" t="s">
        <v>211</v>
      </c>
      <c r="H275" s="309">
        <f t="shared" si="723"/>
        <v>0</v>
      </c>
      <c r="I275" s="341"/>
      <c r="J275" s="342"/>
      <c r="K275" s="311">
        <f t="shared" si="913"/>
        <v>0</v>
      </c>
      <c r="L275" s="312">
        <f t="shared" ref="L275:L306" si="916">_xlfn.IFNA(IF(J275=0,1,IF(1-(INDEX($B$10:$C$12,MATCH(J275,$B$10:$B$12,0),2)/K275)&lt;0,0,1-(INDEX($B$10:$C$12,MATCH(J275,$B$10:$B$12,0),2)/K275))),1)</f>
        <v>1</v>
      </c>
      <c r="M275" s="313">
        <f t="shared" si="718"/>
        <v>0</v>
      </c>
      <c r="N275" s="316">
        <f>_xlfn.IFNA(IF(INDEX(Table_Def[],MATCH(B275,Table_Def[Asset category],0),3)=0,20,INDEX(Table_Def[],MATCH(B275,Table_Def[Asset category],0),3)),0)</f>
        <v>0</v>
      </c>
      <c r="P275" s="178"/>
      <c r="Q275" s="178"/>
      <c r="R275" s="178"/>
      <c r="S275" s="178"/>
      <c r="T275" s="302"/>
      <c r="U275" s="302"/>
      <c r="V275" s="302"/>
      <c r="W275" s="302"/>
      <c r="X275" s="302"/>
      <c r="Y275" s="302"/>
      <c r="Z275" s="302"/>
      <c r="AA275" s="302"/>
      <c r="AB275" s="302"/>
      <c r="AC275" s="302"/>
      <c r="AD275" s="302"/>
      <c r="AE275" s="302"/>
      <c r="AF275" s="302"/>
      <c r="AG275" s="302"/>
      <c r="AH275" s="302"/>
      <c r="AI275" s="302"/>
      <c r="AJ275" s="302"/>
      <c r="AK275" s="302"/>
      <c r="AL275" s="302"/>
      <c r="AM275" s="302"/>
      <c r="AN275" s="302"/>
      <c r="AO275" s="302"/>
      <c r="AP275" s="302"/>
      <c r="AQ275" s="302"/>
      <c r="AR275" s="302"/>
      <c r="AS275" s="302"/>
      <c r="AT275" s="302"/>
      <c r="AU275" s="302"/>
      <c r="AV275" s="302"/>
      <c r="AW275" s="302"/>
      <c r="AX275" s="302"/>
      <c r="AY275" s="302"/>
      <c r="AZ275" s="302"/>
      <c r="BA275" s="302"/>
      <c r="BB275" s="302"/>
      <c r="BC275" s="302"/>
      <c r="BD275" s="302"/>
      <c r="BE275" s="302"/>
      <c r="BF275" s="302"/>
      <c r="BG275" s="302"/>
      <c r="BH275" s="302"/>
      <c r="BI275" s="302"/>
      <c r="BJ275" s="302"/>
      <c r="BK275" s="302"/>
      <c r="BL275" s="302"/>
      <c r="BM275" s="302"/>
      <c r="BN275" s="302"/>
      <c r="BO275" s="302"/>
      <c r="BP275" s="302"/>
      <c r="BQ275" s="302"/>
      <c r="BR275" s="302"/>
      <c r="BS275" s="302"/>
      <c r="BT275" s="302"/>
      <c r="BU275" s="302"/>
      <c r="BV275" s="302"/>
      <c r="BW275" s="302"/>
      <c r="BX275" s="302"/>
      <c r="BY275" s="302"/>
      <c r="BZ275" s="302"/>
      <c r="CA275" s="302"/>
      <c r="CB275" s="189"/>
      <c r="CC275" s="303"/>
      <c r="CD275" s="303"/>
      <c r="CE275" s="53" t="s">
        <v>38</v>
      </c>
      <c r="CF275" s="315"/>
      <c r="CG275" s="315">
        <f>IF(CG276&lt;1,0,CG277-CG276)</f>
        <v>0</v>
      </c>
      <c r="CH275" s="315">
        <f t="shared" ref="CH275:CZ275" ca="1" si="917">IF(CH276&lt;1,0,CH277-CH276)</f>
        <v>0</v>
      </c>
      <c r="CI275" s="315">
        <f t="shared" ca="1" si="917"/>
        <v>0</v>
      </c>
      <c r="CJ275" s="315">
        <f t="shared" ca="1" si="917"/>
        <v>0</v>
      </c>
      <c r="CK275" s="315">
        <f t="shared" ca="1" si="917"/>
        <v>0</v>
      </c>
      <c r="CL275" s="315">
        <f t="shared" ca="1" si="917"/>
        <v>0</v>
      </c>
      <c r="CM275" s="315">
        <f t="shared" ca="1" si="917"/>
        <v>0</v>
      </c>
      <c r="CN275" s="315">
        <f t="shared" ca="1" si="917"/>
        <v>0</v>
      </c>
      <c r="CO275" s="315">
        <f t="shared" ca="1" si="917"/>
        <v>0</v>
      </c>
      <c r="CP275" s="315">
        <f t="shared" ca="1" si="917"/>
        <v>0</v>
      </c>
      <c r="CQ275" s="315">
        <f t="shared" ca="1" si="917"/>
        <v>0</v>
      </c>
      <c r="CR275" s="315">
        <f t="shared" ca="1" si="917"/>
        <v>0</v>
      </c>
      <c r="CS275" s="315">
        <f t="shared" ca="1" si="917"/>
        <v>0</v>
      </c>
      <c r="CT275" s="315">
        <f t="shared" ca="1" si="917"/>
        <v>0</v>
      </c>
      <c r="CU275" s="315">
        <f t="shared" ca="1" si="917"/>
        <v>0</v>
      </c>
      <c r="CV275" s="315">
        <f t="shared" ca="1" si="917"/>
        <v>0</v>
      </c>
      <c r="CW275" s="315">
        <f t="shared" ca="1" si="917"/>
        <v>0</v>
      </c>
      <c r="CX275" s="315">
        <f t="shared" ca="1" si="917"/>
        <v>0</v>
      </c>
      <c r="CY275" s="315">
        <f t="shared" ca="1" si="917"/>
        <v>0</v>
      </c>
      <c r="CZ275" s="315">
        <f t="shared" ca="1" si="917"/>
        <v>0</v>
      </c>
    </row>
    <row r="276" spans="1:104" ht="15" hidden="1" customHeight="1" outlineLevel="1" x14ac:dyDescent="0.3">
      <c r="A276" s="304"/>
      <c r="B276" s="338"/>
      <c r="C276" s="305"/>
      <c r="D276" s="306"/>
      <c r="E276" s="401" t="str">
        <f>_xlfn.IFNA(INDEX(Table_Def[[Asset category]:[Unit]],MATCH(Insert_Assets!B276,Table_Def[Asset category],0),2),"")</f>
        <v/>
      </c>
      <c r="F276" s="339"/>
      <c r="G276" s="340" t="s">
        <v>211</v>
      </c>
      <c r="H276" s="309">
        <f t="shared" si="723"/>
        <v>0</v>
      </c>
      <c r="I276" s="341"/>
      <c r="J276" s="342"/>
      <c r="K276" s="311">
        <f t="shared" si="913"/>
        <v>0</v>
      </c>
      <c r="L276" s="312">
        <f t="shared" si="916"/>
        <v>1</v>
      </c>
      <c r="M276" s="313">
        <f t="shared" si="718"/>
        <v>0</v>
      </c>
      <c r="N276" s="316">
        <f>_xlfn.IFNA(IF(INDEX(Table_Def[],MATCH(B276,Table_Def[Asset category],0),3)=0,20,INDEX(Table_Def[],MATCH(B276,Table_Def[Asset category],0),3)),0)</f>
        <v>0</v>
      </c>
      <c r="P276" s="178"/>
      <c r="Q276" s="178"/>
      <c r="R276" s="178"/>
      <c r="S276" s="178"/>
      <c r="T276" s="302"/>
      <c r="U276" s="302"/>
      <c r="V276" s="302"/>
      <c r="W276" s="302"/>
      <c r="X276" s="302"/>
      <c r="Y276" s="302"/>
      <c r="Z276" s="302"/>
      <c r="AA276" s="302"/>
      <c r="AB276" s="302"/>
      <c r="AC276" s="302"/>
      <c r="AD276" s="302"/>
      <c r="AE276" s="302"/>
      <c r="AF276" s="302"/>
      <c r="AG276" s="302"/>
      <c r="AH276" s="302"/>
      <c r="AI276" s="302"/>
      <c r="AJ276" s="302"/>
      <c r="AK276" s="302"/>
      <c r="AL276" s="302"/>
      <c r="AM276" s="302"/>
      <c r="AN276" s="302"/>
      <c r="AO276" s="302"/>
      <c r="AP276" s="302"/>
      <c r="AQ276" s="302"/>
      <c r="AR276" s="302"/>
      <c r="AS276" s="302"/>
      <c r="AT276" s="302"/>
      <c r="AU276" s="302"/>
      <c r="AV276" s="302"/>
      <c r="AW276" s="302"/>
      <c r="AX276" s="302"/>
      <c r="AY276" s="302"/>
      <c r="AZ276" s="302"/>
      <c r="BA276" s="302"/>
      <c r="BB276" s="302"/>
      <c r="BC276" s="302"/>
      <c r="BD276" s="302"/>
      <c r="BE276" s="302"/>
      <c r="BF276" s="302"/>
      <c r="BG276" s="302"/>
      <c r="BH276" s="302"/>
      <c r="BI276" s="302"/>
      <c r="BJ276" s="302"/>
      <c r="BK276" s="302"/>
      <c r="BL276" s="302"/>
      <c r="BM276" s="302"/>
      <c r="BN276" s="302"/>
      <c r="BO276" s="302"/>
      <c r="BP276" s="302"/>
      <c r="BQ276" s="302"/>
      <c r="BR276" s="302"/>
      <c r="BS276" s="302"/>
      <c r="BT276" s="302"/>
      <c r="BU276" s="302"/>
      <c r="BV276" s="302"/>
      <c r="BW276" s="302"/>
      <c r="BX276" s="302"/>
      <c r="BY276" s="302"/>
      <c r="BZ276" s="302"/>
      <c r="CA276" s="302"/>
      <c r="CB276" s="189"/>
      <c r="CC276" s="303"/>
      <c r="CD276" s="303"/>
      <c r="CE276" s="53" t="s">
        <v>47</v>
      </c>
      <c r="CG276" s="315">
        <f>CG274*Insert_Finance!$C$17</f>
        <v>0</v>
      </c>
      <c r="CH276" s="315">
        <f ca="1">CH274*Insert_Finance!$C$17</f>
        <v>0</v>
      </c>
      <c r="CI276" s="315">
        <f ca="1">CI274*Insert_Finance!$C$17</f>
        <v>0</v>
      </c>
      <c r="CJ276" s="315">
        <f ca="1">CJ274*Insert_Finance!$C$17</f>
        <v>0</v>
      </c>
      <c r="CK276" s="315">
        <f ca="1">CK274*Insert_Finance!$C$17</f>
        <v>0</v>
      </c>
      <c r="CL276" s="315">
        <f ca="1">CL274*Insert_Finance!$C$17</f>
        <v>0</v>
      </c>
      <c r="CM276" s="315">
        <f ca="1">CM274*Insert_Finance!$C$17</f>
        <v>0</v>
      </c>
      <c r="CN276" s="315">
        <f ca="1">CN274*Insert_Finance!$C$17</f>
        <v>0</v>
      </c>
      <c r="CO276" s="315">
        <f ca="1">CO274*Insert_Finance!$C$17</f>
        <v>0</v>
      </c>
      <c r="CP276" s="315">
        <f ca="1">CP274*Insert_Finance!$C$17</f>
        <v>0</v>
      </c>
      <c r="CQ276" s="315">
        <f ca="1">CQ274*Insert_Finance!$C$17</f>
        <v>0</v>
      </c>
      <c r="CR276" s="315">
        <f ca="1">CR274*Insert_Finance!$C$17</f>
        <v>0</v>
      </c>
      <c r="CS276" s="315">
        <f ca="1">CS274*Insert_Finance!$C$17</f>
        <v>0</v>
      </c>
      <c r="CT276" s="315">
        <f ca="1">CT274*Insert_Finance!$C$17</f>
        <v>0</v>
      </c>
      <c r="CU276" s="315">
        <f ca="1">CU274*Insert_Finance!$C$17</f>
        <v>0</v>
      </c>
      <c r="CV276" s="315">
        <f ca="1">CV274*Insert_Finance!$C$17</f>
        <v>0</v>
      </c>
      <c r="CW276" s="315">
        <f ca="1">CW274*Insert_Finance!$C$17</f>
        <v>0</v>
      </c>
      <c r="CX276" s="315">
        <f ca="1">CX274*Insert_Finance!$C$17</f>
        <v>0</v>
      </c>
      <c r="CY276" s="315">
        <f ca="1">CY274*Insert_Finance!$C$17</f>
        <v>0</v>
      </c>
      <c r="CZ276" s="315">
        <f ca="1">CZ274*Insert_Finance!$C$17</f>
        <v>0</v>
      </c>
    </row>
    <row r="277" spans="1:104" ht="15" hidden="1" customHeight="1" outlineLevel="1" x14ac:dyDescent="0.3">
      <c r="A277" s="304"/>
      <c r="B277" s="338"/>
      <c r="C277" s="305"/>
      <c r="D277" s="306"/>
      <c r="E277" s="401" t="str">
        <f>_xlfn.IFNA(INDEX(Table_Def[[Asset category]:[Unit]],MATCH(Insert_Assets!B277,Table_Def[Asset category],0),2),"")</f>
        <v/>
      </c>
      <c r="F277" s="339"/>
      <c r="G277" s="340" t="s">
        <v>211</v>
      </c>
      <c r="H277" s="309">
        <f t="shared" si="723"/>
        <v>0</v>
      </c>
      <c r="I277" s="341"/>
      <c r="J277" s="342"/>
      <c r="K277" s="311">
        <f t="shared" si="913"/>
        <v>0</v>
      </c>
      <c r="L277" s="312">
        <f t="shared" si="916"/>
        <v>1</v>
      </c>
      <c r="M277" s="313">
        <f t="shared" si="718"/>
        <v>0</v>
      </c>
      <c r="N277" s="316">
        <f>_xlfn.IFNA(IF(INDEX(Table_Def[],MATCH(B277,Table_Def[Asset category],0),3)=0,20,INDEX(Table_Def[],MATCH(B277,Table_Def[Asset category],0),3)),0)</f>
        <v>0</v>
      </c>
      <c r="P277" s="178"/>
      <c r="Q277" s="178"/>
      <c r="R277" s="178"/>
      <c r="S277" s="178"/>
      <c r="T277" s="302"/>
      <c r="U277" s="302"/>
      <c r="V277" s="302"/>
      <c r="W277" s="302"/>
      <c r="X277" s="302"/>
      <c r="Y277" s="302"/>
      <c r="Z277" s="302"/>
      <c r="AA277" s="302"/>
      <c r="AB277" s="302"/>
      <c r="AC277" s="302"/>
      <c r="AD277" s="302"/>
      <c r="AE277" s="302"/>
      <c r="AF277" s="302"/>
      <c r="AG277" s="302"/>
      <c r="AH277" s="302"/>
      <c r="AI277" s="302"/>
      <c r="AJ277" s="302"/>
      <c r="AK277" s="302"/>
      <c r="AL277" s="302"/>
      <c r="AM277" s="302"/>
      <c r="AN277" s="302"/>
      <c r="AO277" s="302"/>
      <c r="AP277" s="302"/>
      <c r="AQ277" s="302"/>
      <c r="AR277" s="302"/>
      <c r="AS277" s="302"/>
      <c r="AT277" s="302"/>
      <c r="AU277" s="302"/>
      <c r="AV277" s="302"/>
      <c r="AW277" s="302"/>
      <c r="AX277" s="302"/>
      <c r="AY277" s="302"/>
      <c r="AZ277" s="302"/>
      <c r="BA277" s="302"/>
      <c r="BB277" s="302"/>
      <c r="BC277" s="302"/>
      <c r="BD277" s="302"/>
      <c r="BE277" s="302"/>
      <c r="BF277" s="302"/>
      <c r="BG277" s="302"/>
      <c r="BH277" s="302"/>
      <c r="BI277" s="302"/>
      <c r="BJ277" s="302"/>
      <c r="BK277" s="302"/>
      <c r="BL277" s="302"/>
      <c r="BM277" s="302"/>
      <c r="BN277" s="302"/>
      <c r="BO277" s="302"/>
      <c r="BP277" s="302"/>
      <c r="BQ277" s="302"/>
      <c r="BR277" s="302"/>
      <c r="BS277" s="302"/>
      <c r="BT277" s="302"/>
      <c r="BU277" s="302"/>
      <c r="BV277" s="302"/>
      <c r="BW277" s="302"/>
      <c r="BX277" s="302"/>
      <c r="BY277" s="302"/>
      <c r="BZ277" s="302"/>
      <c r="CA277" s="302"/>
      <c r="CB277" s="189"/>
      <c r="CC277" s="303"/>
      <c r="CD277" s="303"/>
      <c r="CE277" s="53" t="s">
        <v>48</v>
      </c>
      <c r="CF277" s="315"/>
      <c r="CG277" s="315">
        <f ca="1">IF(CG274=0,0,
IF(CG274&lt;1,0,
IF($N271-CG272&lt;&gt;$N271,-PMT(Insert_Finance!$C$17,$N271,OFFSET(CG274,,(CG272-$N271),1,1),0,0),
IF(CG272=0,0,CF277))))</f>
        <v>0</v>
      </c>
      <c r="CH277" s="315">
        <f ca="1">IF(CH274=0,0,
IF(CH274&lt;1,0,
IF($N271-CH272&lt;&gt;$N271,-PMT(Insert_Finance!$C$17,$N271,OFFSET(CH274,,(CH272-$N271),1,1),0,0),
IF(CH272=0,0,CG277))))</f>
        <v>0</v>
      </c>
      <c r="CI277" s="315">
        <f ca="1">IF(CI274=0,0,
IF(CI274&lt;1,0,
IF($N271-CI272&lt;&gt;$N271,-PMT(Insert_Finance!$C$17,$N271,OFFSET(CI274,,(CI272-$N271),1,1),0,0),
IF(CI272=0,0,CH277))))</f>
        <v>0</v>
      </c>
      <c r="CJ277" s="315">
        <f ca="1">IF(CJ274=0,0,
IF(CJ274&lt;1,0,
IF($N271-CJ272&lt;&gt;$N271,-PMT(Insert_Finance!$C$17,$N271,OFFSET(CJ274,,(CJ272-$N271),1,1),0,0),
IF(CJ272=0,0,CI277))))</f>
        <v>0</v>
      </c>
      <c r="CK277" s="315">
        <f ca="1">IF(CK274=0,0,
IF(CK274&lt;1,0,
IF($N271-CK272&lt;&gt;$N271,-PMT(Insert_Finance!$C$17,$N271,OFFSET(CK274,,(CK272-$N271),1,1),0,0),
IF(CK272=0,0,CJ277))))</f>
        <v>0</v>
      </c>
      <c r="CL277" s="315">
        <f ca="1">IF(CL274=0,0,
IF(CL274&lt;1,0,
IF($N271-CL272&lt;&gt;$N271,-PMT(Insert_Finance!$C$17,$N271,OFFSET(CL274,,(CL272-$N271),1,1),0,0),
IF(CL272=0,0,CK277))))</f>
        <v>0</v>
      </c>
      <c r="CM277" s="315">
        <f ca="1">IF(CM274=0,0,
IF(CM274&lt;1,0,
IF($N271-CM272&lt;&gt;$N271,-PMT(Insert_Finance!$C$17,$N271,OFFSET(CM274,,(CM272-$N271),1,1),0,0),
IF(CM272=0,0,CL277))))</f>
        <v>0</v>
      </c>
      <c r="CN277" s="315">
        <f ca="1">IF(CN274=0,0,
IF(CN274&lt;1,0,
IF($N271-CN272&lt;&gt;$N271,-PMT(Insert_Finance!$C$17,$N271,OFFSET(CN274,,(CN272-$N271),1,1),0,0),
IF(CN272=0,0,CM277))))</f>
        <v>0</v>
      </c>
      <c r="CO277" s="315">
        <f ca="1">IF(CO274=0,0,
IF(CO274&lt;1,0,
IF($N271-CO272&lt;&gt;$N271,-PMT(Insert_Finance!$C$17,$N271,OFFSET(CO274,,(CO272-$N271),1,1),0,0),
IF(CO272=0,0,CN277))))</f>
        <v>0</v>
      </c>
      <c r="CP277" s="315">
        <f ca="1">IF(CP274=0,0,
IF(CP274&lt;1,0,
IF($N271-CP272&lt;&gt;$N271,-PMT(Insert_Finance!$C$17,$N271,OFFSET(CP274,,(CP272-$N271),1,1),0,0),
IF(CP272=0,0,CO277))))</f>
        <v>0</v>
      </c>
      <c r="CQ277" s="315">
        <f ca="1">IF(CQ274=0,0,
IF(CQ274&lt;1,0,
IF($N271-CQ272&lt;&gt;$N271,-PMT(Insert_Finance!$C$17,$N271,OFFSET(CQ274,,(CQ272-$N271),1,1),0,0),
IF(CQ272=0,0,CP277))))</f>
        <v>0</v>
      </c>
      <c r="CR277" s="315">
        <f ca="1">IF(CR274=0,0,
IF(CR274&lt;1,0,
IF($N271-CR272&lt;&gt;$N271,-PMT(Insert_Finance!$C$17,$N271,OFFSET(CR274,,(CR272-$N271),1,1),0,0),
IF(CR272=0,0,CQ277))))</f>
        <v>0</v>
      </c>
      <c r="CS277" s="315">
        <f ca="1">IF(CS274=0,0,
IF(CS274&lt;1,0,
IF($N271-CS272&lt;&gt;$N271,-PMT(Insert_Finance!$C$17,$N271,OFFSET(CS274,,(CS272-$N271),1,1),0,0),
IF(CS272=0,0,CR277))))</f>
        <v>0</v>
      </c>
      <c r="CT277" s="315">
        <f ca="1">IF(CT274=0,0,
IF(CT274&lt;1,0,
IF($N271-CT272&lt;&gt;$N271,-PMT(Insert_Finance!$C$17,$N271,OFFSET(CT274,,(CT272-$N271),1,1),0,0),
IF(CT272=0,0,CS277))))</f>
        <v>0</v>
      </c>
      <c r="CU277" s="315">
        <f ca="1">IF(CU274=0,0,
IF(CU274&lt;1,0,
IF($N271-CU272&lt;&gt;$N271,-PMT(Insert_Finance!$C$17,$N271,OFFSET(CU274,,(CU272-$N271),1,1),0,0),
IF(CU272=0,0,CT277))))</f>
        <v>0</v>
      </c>
      <c r="CV277" s="315">
        <f ca="1">IF(CV274=0,0,
IF(CV274&lt;1,0,
IF($N271-CV272&lt;&gt;$N271,-PMT(Insert_Finance!$C$17,$N271,OFFSET(CV274,,(CV272-$N271),1,1),0,0),
IF(CV272=0,0,CU277))))</f>
        <v>0</v>
      </c>
      <c r="CW277" s="315">
        <f ca="1">IF(CW274=0,0,
IF(CW274&lt;1,0,
IF($N271-CW272&lt;&gt;$N271,-PMT(Insert_Finance!$C$17,$N271,OFFSET(CW274,,(CW272-$N271),1,1),0,0),
IF(CW272=0,0,CV277))))</f>
        <v>0</v>
      </c>
      <c r="CX277" s="315">
        <f ca="1">IF(CX274=0,0,
IF(CX274&lt;1,0,
IF($N271-CX272&lt;&gt;$N271,-PMT(Insert_Finance!$C$17,$N271,OFFSET(CX274,,(CX272-$N271),1,1),0,0),
IF(CX272=0,0,CW277))))</f>
        <v>0</v>
      </c>
      <c r="CY277" s="315">
        <f ca="1">IF(CY274=0,0,
IF(CY274&lt;1,0,
IF($N271-CY272&lt;&gt;$N271,-PMT(Insert_Finance!$C$17,$N271,OFFSET(CY274,,(CY272-$N271),1,1),0,0),
IF(CY272=0,0,CX277))))</f>
        <v>0</v>
      </c>
      <c r="CZ277" s="315">
        <f ca="1">IF(CZ274=0,0,
IF(CZ274&lt;1,0,
IF($N271-CZ272&lt;&gt;$N271,-PMT(Insert_Finance!$C$17,$N271,OFFSET(CZ274,,(CZ272-$N271),1,1),0,0),
IF(CZ272=0,0,CY277))))</f>
        <v>0</v>
      </c>
    </row>
    <row r="278" spans="1:104" ht="30" customHeight="1" collapsed="1" x14ac:dyDescent="0.3">
      <c r="A278" s="304"/>
      <c r="B278" s="674"/>
      <c r="C278" s="657"/>
      <c r="D278" s="658"/>
      <c r="E278" s="401" t="str">
        <f>_xlfn.IFNA(INDEX(Table_Def[[Asset category]:[Unit]],MATCH(Insert_Assets!B278,Table_Def[Asset category],0),2),"")</f>
        <v/>
      </c>
      <c r="F278" s="682"/>
      <c r="G278" s="340" t="s">
        <v>211</v>
      </c>
      <c r="H278" s="309">
        <f t="shared" si="723"/>
        <v>0</v>
      </c>
      <c r="I278" s="687"/>
      <c r="J278" s="688"/>
      <c r="K278" s="311">
        <f t="shared" si="913"/>
        <v>0</v>
      </c>
      <c r="L278" s="312">
        <f t="shared" si="916"/>
        <v>1</v>
      </c>
      <c r="M278" s="313">
        <f t="shared" si="718"/>
        <v>0</v>
      </c>
      <c r="N278" s="316">
        <f>_xlfn.IFNA(IF(INDEX(Table_Def[],MATCH(B278,Table_Def[Asset category],0),3)=0,20,INDEX(Table_Def[],MATCH(B278,Table_Def[Asset category],0),3)),0)</f>
        <v>0</v>
      </c>
      <c r="P278" s="178"/>
      <c r="Q278" s="178"/>
      <c r="R278" s="178"/>
      <c r="S278" s="178"/>
      <c r="T278" s="302">
        <f t="shared" si="725"/>
        <v>0</v>
      </c>
      <c r="U278" s="302">
        <f>SUMIF($CG$6:$CZ$6,T$17,$CG281:$CZ281)</f>
        <v>0</v>
      </c>
      <c r="V278" s="302">
        <f>SUMIF($CG$6:$CZ$6,T$17,$CG283:$CZ283)</f>
        <v>0</v>
      </c>
      <c r="W278" s="302">
        <f t="shared" si="726"/>
        <v>0</v>
      </c>
      <c r="X278" s="302">
        <f>SUMIF($CG$6:$CZ$6,W$17,$CG281:$CZ281)</f>
        <v>0</v>
      </c>
      <c r="Y278" s="302">
        <f>SUMIF($CG$6:$CZ$6,W$17,$CG283:$CZ283)</f>
        <v>0</v>
      </c>
      <c r="Z278" s="302">
        <f t="shared" si="727"/>
        <v>0</v>
      </c>
      <c r="AA278" s="302">
        <f>SUMIF($CG$6:$CZ$6,Z$17,$CG281:$CZ281)</f>
        <v>0</v>
      </c>
      <c r="AB278" s="302">
        <f>SUMIF($CG$6:$CZ$6,Z$17,$CG283:$CZ283)</f>
        <v>0</v>
      </c>
      <c r="AC278" s="302">
        <f t="shared" si="728"/>
        <v>0</v>
      </c>
      <c r="AD278" s="302">
        <f>SUMIF($CG$6:$CZ$6,AC$17,$CG281:$CZ281)</f>
        <v>0</v>
      </c>
      <c r="AE278" s="302">
        <f>SUMIF($CG$6:$CZ$6,AC$17,$CG283:$CZ283)</f>
        <v>0</v>
      </c>
      <c r="AF278" s="302">
        <f t="shared" si="729"/>
        <v>0</v>
      </c>
      <c r="AG278" s="302">
        <f>SUMIF($CG$6:$CZ$6,AF$17,$CG281:$CZ281)</f>
        <v>0</v>
      </c>
      <c r="AH278" s="302">
        <f>SUMIF($CG$6:$CZ$6,AF$17,$CG283:$CZ283)</f>
        <v>0</v>
      </c>
      <c r="AI278" s="302">
        <f t="shared" si="730"/>
        <v>0</v>
      </c>
      <c r="AJ278" s="302">
        <f>SUMIF($CG$6:$CZ$6,AI$17,$CG281:$CZ281)</f>
        <v>0</v>
      </c>
      <c r="AK278" s="302">
        <f>SUMIF($CG$6:$CZ$6,AI$17,$CG283:$CZ283)</f>
        <v>0</v>
      </c>
      <c r="AL278" s="302">
        <f t="shared" si="731"/>
        <v>0</v>
      </c>
      <c r="AM278" s="302">
        <f>SUMIF($CG$6:$CZ$6,AL$17,$CG281:$CZ281)</f>
        <v>0</v>
      </c>
      <c r="AN278" s="302">
        <f>SUMIF($CG$6:$CZ$6,AL$17,$CG283:$CZ283)</f>
        <v>0</v>
      </c>
      <c r="AO278" s="302">
        <f t="shared" si="732"/>
        <v>0</v>
      </c>
      <c r="AP278" s="302">
        <f>SUMIF($CG$6:$CZ$6,AO$17,$CG281:$CZ281)</f>
        <v>0</v>
      </c>
      <c r="AQ278" s="302">
        <f>SUMIF($CG$6:$CZ$6,AO$17,$CG283:$CZ283)</f>
        <v>0</v>
      </c>
      <c r="AR278" s="302">
        <f t="shared" si="733"/>
        <v>0</v>
      </c>
      <c r="AS278" s="302">
        <f>SUMIF($CG$6:$CZ$6,AR$17,$CG281:$CZ281)</f>
        <v>0</v>
      </c>
      <c r="AT278" s="302">
        <f>SUMIF($CG$6:$CZ$6,AR$17,$CG283:$CZ283)</f>
        <v>0</v>
      </c>
      <c r="AU278" s="302">
        <f t="shared" si="734"/>
        <v>0</v>
      </c>
      <c r="AV278" s="302">
        <f>SUMIF($CG$6:$CZ$6,AU$17,$CG281:$CZ281)</f>
        <v>0</v>
      </c>
      <c r="AW278" s="302">
        <f>SUMIF($CG$6:$CZ$6,AU$17,$CG283:$CZ283)</f>
        <v>0</v>
      </c>
      <c r="AX278" s="302">
        <f t="shared" si="735"/>
        <v>0</v>
      </c>
      <c r="AY278" s="302">
        <f>SUMIF($CG$6:$CZ$6,AX$17,$CG281:$CZ281)</f>
        <v>0</v>
      </c>
      <c r="AZ278" s="302">
        <f>SUMIF($CG$6:$CZ$6,AX$17,$CG283:$CZ283)</f>
        <v>0</v>
      </c>
      <c r="BA278" s="302">
        <f t="shared" si="736"/>
        <v>0</v>
      </c>
      <c r="BB278" s="302">
        <f>SUMIF($CG$6:$CZ$6,BA$17,$CG281:$CZ281)</f>
        <v>0</v>
      </c>
      <c r="BC278" s="302">
        <f>SUMIF($CG$6:$CZ$6,BA$17,$CG283:$CZ283)</f>
        <v>0</v>
      </c>
      <c r="BD278" s="302">
        <f t="shared" si="737"/>
        <v>0</v>
      </c>
      <c r="BE278" s="302">
        <f>SUMIF($CG$6:$CZ$6,BD$17,$CG281:$CZ281)</f>
        <v>0</v>
      </c>
      <c r="BF278" s="302">
        <f>SUMIF($CG$6:$CZ$6,BD$17,$CG283:$CZ283)</f>
        <v>0</v>
      </c>
      <c r="BG278" s="302">
        <f t="shared" si="738"/>
        <v>0</v>
      </c>
      <c r="BH278" s="302">
        <f>SUMIF($CG$6:$CZ$6,BG$17,$CG281:$CZ281)</f>
        <v>0</v>
      </c>
      <c r="BI278" s="302">
        <f>SUMIF($CG$6:$CZ$6,BG$17,$CG283:$CZ283)</f>
        <v>0</v>
      </c>
      <c r="BJ278" s="302">
        <f t="shared" si="739"/>
        <v>0</v>
      </c>
      <c r="BK278" s="302">
        <f>SUMIF($CG$6:$CZ$6,BJ$17,$CG281:$CZ281)</f>
        <v>0</v>
      </c>
      <c r="BL278" s="302">
        <f>SUMIF($CG$6:$CZ$6,BJ$17,$CG283:$CZ283)</f>
        <v>0</v>
      </c>
      <c r="BM278" s="302">
        <f t="shared" si="740"/>
        <v>0</v>
      </c>
      <c r="BN278" s="302">
        <f>SUMIF($CG$6:$CZ$6,BM$17,$CG281:$CZ281)</f>
        <v>0</v>
      </c>
      <c r="BO278" s="302">
        <f>SUMIF($CG$6:$CZ$6,BM$17,$CG283:$CZ283)</f>
        <v>0</v>
      </c>
      <c r="BP278" s="302">
        <f t="shared" si="741"/>
        <v>0</v>
      </c>
      <c r="BQ278" s="302">
        <f>SUMIF($CG$6:$CZ$6,BP$17,$CG281:$CZ281)</f>
        <v>0</v>
      </c>
      <c r="BR278" s="302">
        <f>SUMIF($CG$6:$CZ$6,BP$17,$CG283:$CZ283)</f>
        <v>0</v>
      </c>
      <c r="BS278" s="302">
        <f t="shared" si="742"/>
        <v>0</v>
      </c>
      <c r="BT278" s="302">
        <f>SUMIF($CG$6:$CZ$6,BS$17,$CG281:$CZ281)</f>
        <v>0</v>
      </c>
      <c r="BU278" s="302">
        <f>SUMIF($CG$6:$CZ$6,BS$17,$CG283:$CZ283)</f>
        <v>0</v>
      </c>
      <c r="BV278" s="302">
        <f t="shared" si="743"/>
        <v>0</v>
      </c>
      <c r="BW278" s="302">
        <f>SUMIF($CG$6:$CZ$6,BV$17,$CG281:$CZ281)</f>
        <v>0</v>
      </c>
      <c r="BX278" s="302">
        <f>SUMIF($CG$6:$CZ$6,BV$17,$CG283:$CZ283)</f>
        <v>0</v>
      </c>
      <c r="BY278" s="302">
        <f t="shared" si="744"/>
        <v>0</v>
      </c>
      <c r="BZ278" s="302">
        <f>SUMIF($CG$6:$CZ$6,BY$17,$CG281:$CZ281)</f>
        <v>0</v>
      </c>
      <c r="CA278" s="302">
        <f>SUMIF($CG$6:$CZ$6,BY$17,$CG283:$CZ283)</f>
        <v>0</v>
      </c>
      <c r="CB278" s="189"/>
      <c r="CC278" s="303"/>
      <c r="CD278" s="303"/>
      <c r="CF278" s="293"/>
      <c r="CG278" s="315"/>
    </row>
    <row r="279" spans="1:104" ht="15" hidden="1" customHeight="1" outlineLevel="1" x14ac:dyDescent="0.3">
      <c r="A279" s="304"/>
      <c r="B279" s="338"/>
      <c r="C279" s="305"/>
      <c r="D279" s="306"/>
      <c r="E279" s="401" t="str">
        <f>_xlfn.IFNA(INDEX(Table_Def[[Asset category]:[Unit]],MATCH(Insert_Assets!B279,Table_Def[Asset category],0),2),"")</f>
        <v/>
      </c>
      <c r="F279" s="339"/>
      <c r="G279" s="340" t="s">
        <v>211</v>
      </c>
      <c r="H279" s="309">
        <f t="shared" si="723"/>
        <v>0</v>
      </c>
      <c r="I279" s="341"/>
      <c r="J279" s="342"/>
      <c r="K279" s="311">
        <f t="shared" si="913"/>
        <v>0</v>
      </c>
      <c r="L279" s="312">
        <f t="shared" si="916"/>
        <v>1</v>
      </c>
      <c r="M279" s="313">
        <f t="shared" si="718"/>
        <v>0</v>
      </c>
      <c r="N279" s="316">
        <f>_xlfn.IFNA(IF(INDEX(Table_Def[],MATCH(B279,Table_Def[Asset category],0),3)=0,20,INDEX(Table_Def[],MATCH(B279,Table_Def[Asset category],0),3)),0)</f>
        <v>0</v>
      </c>
      <c r="P279" s="178"/>
      <c r="Q279" s="178"/>
      <c r="R279" s="178"/>
      <c r="S279" s="178"/>
      <c r="T279" s="302"/>
      <c r="U279" s="302"/>
      <c r="V279" s="302"/>
      <c r="W279" s="302"/>
      <c r="X279" s="302"/>
      <c r="Y279" s="302"/>
      <c r="Z279" s="302"/>
      <c r="AA279" s="302"/>
      <c r="AB279" s="302"/>
      <c r="AC279" s="302"/>
      <c r="AD279" s="302"/>
      <c r="AE279" s="302"/>
      <c r="AF279" s="302"/>
      <c r="AG279" s="302"/>
      <c r="AH279" s="302"/>
      <c r="AI279" s="302"/>
      <c r="AJ279" s="302"/>
      <c r="AK279" s="302"/>
      <c r="AL279" s="302"/>
      <c r="AM279" s="302"/>
      <c r="AN279" s="302"/>
      <c r="AO279" s="302"/>
      <c r="AP279" s="302"/>
      <c r="AQ279" s="302"/>
      <c r="AR279" s="302"/>
      <c r="AS279" s="302"/>
      <c r="AT279" s="302"/>
      <c r="AU279" s="302"/>
      <c r="AV279" s="302"/>
      <c r="AW279" s="302"/>
      <c r="AX279" s="302"/>
      <c r="AY279" s="302"/>
      <c r="AZ279" s="302"/>
      <c r="BA279" s="302"/>
      <c r="BB279" s="302"/>
      <c r="BC279" s="302"/>
      <c r="BD279" s="302"/>
      <c r="BE279" s="302"/>
      <c r="BF279" s="302"/>
      <c r="BG279" s="302"/>
      <c r="BH279" s="302"/>
      <c r="BI279" s="302"/>
      <c r="BJ279" s="302"/>
      <c r="BK279" s="302"/>
      <c r="BL279" s="302"/>
      <c r="BM279" s="302"/>
      <c r="BN279" s="302"/>
      <c r="BO279" s="302"/>
      <c r="BP279" s="302"/>
      <c r="BQ279" s="302"/>
      <c r="BR279" s="302"/>
      <c r="BS279" s="302"/>
      <c r="BT279" s="302"/>
      <c r="BU279" s="302"/>
      <c r="BV279" s="302"/>
      <c r="BW279" s="302"/>
      <c r="BX279" s="302"/>
      <c r="BY279" s="302"/>
      <c r="BZ279" s="302"/>
      <c r="CA279" s="302"/>
      <c r="CB279" s="189"/>
      <c r="CC279" s="303"/>
      <c r="CD279" s="303"/>
      <c r="CE279" s="53" t="s">
        <v>49</v>
      </c>
      <c r="CF279" s="293"/>
      <c r="CG279" s="314">
        <f>IF($I278=CG$6,$N278,
IF(CF278&gt;0,CF278-1,0))</f>
        <v>0</v>
      </c>
      <c r="CH279" s="314">
        <f ca="1">IF(OR($I278=CH$6,CG280=$N278),$N278,
IF(CG279&gt;0,CG279-1,0))</f>
        <v>0</v>
      </c>
      <c r="CI279" s="314">
        <f t="shared" ref="CI279" ca="1" si="918">IF(OR($I278=CI$6,CH280=$N278),$N278,
IF(CH279&gt;0,CH279-1,0))</f>
        <v>0</v>
      </c>
      <c r="CJ279" s="314">
        <f t="shared" ref="CJ279" ca="1" si="919">IF(OR($I278=CJ$6,CI280=$N278),$N278,
IF(CI279&gt;0,CI279-1,0))</f>
        <v>0</v>
      </c>
      <c r="CK279" s="314">
        <f t="shared" ref="CK279" ca="1" si="920">IF(OR($I278=CK$6,CJ280=$N278),$N278,
IF(CJ279&gt;0,CJ279-1,0))</f>
        <v>0</v>
      </c>
      <c r="CL279" s="314">
        <f t="shared" ref="CL279" ca="1" si="921">IF(OR($I278=CL$6,CK280=$N278),$N278,
IF(CK279&gt;0,CK279-1,0))</f>
        <v>0</v>
      </c>
      <c r="CM279" s="314">
        <f t="shared" ref="CM279" ca="1" si="922">IF(OR($I278=CM$6,CL280=$N278),$N278,
IF(CL279&gt;0,CL279-1,0))</f>
        <v>0</v>
      </c>
      <c r="CN279" s="314">
        <f t="shared" ref="CN279" ca="1" si="923">IF(OR($I278=CN$6,CM280=$N278),$N278,
IF(CM279&gt;0,CM279-1,0))</f>
        <v>0</v>
      </c>
      <c r="CO279" s="314">
        <f t="shared" ref="CO279" ca="1" si="924">IF(OR($I278=CO$6,CN280=$N278),$N278,
IF(CN279&gt;0,CN279-1,0))</f>
        <v>0</v>
      </c>
      <c r="CP279" s="314">
        <f t="shared" ref="CP279" ca="1" si="925">IF(OR($I278=CP$6,CO280=$N278),$N278,
IF(CO279&gt;0,CO279-1,0))</f>
        <v>0</v>
      </c>
      <c r="CQ279" s="314">
        <f t="shared" ref="CQ279" ca="1" si="926">IF(OR($I278=CQ$6,CP280=$N278),$N278,
IF(CP279&gt;0,CP279-1,0))</f>
        <v>0</v>
      </c>
      <c r="CR279" s="314">
        <f t="shared" ref="CR279" ca="1" si="927">IF(OR($I278=CR$6,CQ280=$N278),$N278,
IF(CQ279&gt;0,CQ279-1,0))</f>
        <v>0</v>
      </c>
      <c r="CS279" s="314">
        <f t="shared" ref="CS279" ca="1" si="928">IF(OR($I278=CS$6,CR280=$N278),$N278,
IF(CR279&gt;0,CR279-1,0))</f>
        <v>0</v>
      </c>
      <c r="CT279" s="314">
        <f t="shared" ref="CT279" ca="1" si="929">IF(OR($I278=CT$6,CS280=$N278),$N278,
IF(CS279&gt;0,CS279-1,0))</f>
        <v>0</v>
      </c>
      <c r="CU279" s="314">
        <f t="shared" ref="CU279" ca="1" si="930">IF(OR($I278=CU$6,CT280=$N278),$N278,
IF(CT279&gt;0,CT279-1,0))</f>
        <v>0</v>
      </c>
      <c r="CV279" s="314">
        <f t="shared" ref="CV279" ca="1" si="931">IF(OR($I278=CV$6,CU280=$N278),$N278,
IF(CU279&gt;0,CU279-1,0))</f>
        <v>0</v>
      </c>
      <c r="CW279" s="314">
        <f t="shared" ref="CW279" ca="1" si="932">IF(OR($I278=CW$6,CV280=$N278),$N278,
IF(CV279&gt;0,CV279-1,0))</f>
        <v>0</v>
      </c>
      <c r="CX279" s="314">
        <f t="shared" ref="CX279" ca="1" si="933">IF(OR($I278=CX$6,CW280=$N278),$N278,
IF(CW279&gt;0,CW279-1,0))</f>
        <v>0</v>
      </c>
      <c r="CY279" s="314">
        <f t="shared" ref="CY279" ca="1" si="934">IF(OR($I278=CY$6,CX280=$N278),$N278,
IF(CX279&gt;0,CX279-1,0))</f>
        <v>0</v>
      </c>
      <c r="CZ279" s="314">
        <f t="shared" ref="CZ279" ca="1" si="935">IF(OR($I278=CZ$6,CY280=$N278),$N278,
IF(CY279&gt;0,CY279-1,0))</f>
        <v>0</v>
      </c>
    </row>
    <row r="280" spans="1:104" ht="15" hidden="1" customHeight="1" outlineLevel="1" x14ac:dyDescent="0.3">
      <c r="A280" s="304"/>
      <c r="B280" s="338"/>
      <c r="C280" s="305"/>
      <c r="D280" s="306"/>
      <c r="E280" s="401" t="str">
        <f>_xlfn.IFNA(INDEX(Table_Def[[Asset category]:[Unit]],MATCH(Insert_Assets!B280,Table_Def[Asset category],0),2),"")</f>
        <v/>
      </c>
      <c r="F280" s="339"/>
      <c r="G280" s="340" t="s">
        <v>211</v>
      </c>
      <c r="H280" s="309">
        <f t="shared" si="723"/>
        <v>0</v>
      </c>
      <c r="I280" s="341"/>
      <c r="J280" s="342"/>
      <c r="K280" s="311"/>
      <c r="L280" s="312">
        <f t="shared" si="916"/>
        <v>1</v>
      </c>
      <c r="M280" s="313">
        <f t="shared" si="718"/>
        <v>0</v>
      </c>
      <c r="N280" s="316">
        <f>_xlfn.IFNA(IF(INDEX(Table_Def[],MATCH(B280,Table_Def[Asset category],0),3)=0,20,INDEX(Table_Def[],MATCH(B280,Table_Def[Asset category],0),3)),0)</f>
        <v>0</v>
      </c>
      <c r="P280" s="178"/>
      <c r="Q280" s="178"/>
      <c r="R280" s="178"/>
      <c r="S280" s="178"/>
      <c r="T280" s="302"/>
      <c r="U280" s="302"/>
      <c r="V280" s="302"/>
      <c r="W280" s="302"/>
      <c r="X280" s="302"/>
      <c r="Y280" s="302"/>
      <c r="Z280" s="302"/>
      <c r="AA280" s="302"/>
      <c r="AB280" s="302"/>
      <c r="AC280" s="302"/>
      <c r="AD280" s="302"/>
      <c r="AE280" s="302"/>
      <c r="AF280" s="302"/>
      <c r="AG280" s="302"/>
      <c r="AH280" s="302"/>
      <c r="AI280" s="302"/>
      <c r="AJ280" s="302"/>
      <c r="AK280" s="302"/>
      <c r="AL280" s="302"/>
      <c r="AM280" s="302"/>
      <c r="AN280" s="302"/>
      <c r="AO280" s="302"/>
      <c r="AP280" s="302"/>
      <c r="AQ280" s="302"/>
      <c r="AR280" s="302"/>
      <c r="AS280" s="302"/>
      <c r="AT280" s="302"/>
      <c r="AU280" s="302"/>
      <c r="AV280" s="302"/>
      <c r="AW280" s="302"/>
      <c r="AX280" s="302"/>
      <c r="AY280" s="302"/>
      <c r="AZ280" s="302"/>
      <c r="BA280" s="302"/>
      <c r="BB280" s="302"/>
      <c r="BC280" s="302"/>
      <c r="BD280" s="302"/>
      <c r="BE280" s="302"/>
      <c r="BF280" s="302"/>
      <c r="BG280" s="302"/>
      <c r="BH280" s="302"/>
      <c r="BI280" s="302"/>
      <c r="BJ280" s="302"/>
      <c r="BK280" s="302"/>
      <c r="BL280" s="302"/>
      <c r="BM280" s="302"/>
      <c r="BN280" s="302"/>
      <c r="BO280" s="302"/>
      <c r="BP280" s="302"/>
      <c r="BQ280" s="302"/>
      <c r="BR280" s="302"/>
      <c r="BS280" s="302"/>
      <c r="BT280" s="302"/>
      <c r="BU280" s="302"/>
      <c r="BV280" s="302"/>
      <c r="BW280" s="302"/>
      <c r="BX280" s="302"/>
      <c r="BY280" s="302"/>
      <c r="BZ280" s="302"/>
      <c r="CA280" s="302"/>
      <c r="CB280" s="189"/>
      <c r="CC280" s="303"/>
      <c r="CD280" s="303"/>
      <c r="CE280" s="53" t="s">
        <v>116</v>
      </c>
      <c r="CF280" s="293"/>
      <c r="CG280" s="314">
        <f t="shared" ref="CG280" ca="1" si="936">IF(AND(CG279=$N278,CG279&gt;0),1,IF(CG279=0,0,OFFSET(CG279,,(CG279-$N278),1,1)-CG279+1))</f>
        <v>0</v>
      </c>
      <c r="CH280" s="314">
        <f ca="1">IF(AND(CH279=$N278,CH279&gt;0),1,IF(CH279=0,0,OFFSET(CH279,,(CH279-$N278),1,1)-CH279+1))</f>
        <v>0</v>
      </c>
      <c r="CI280" s="314">
        <f t="shared" ref="CI280:CZ280" ca="1" si="937">IF(AND(CI279=$N278,CI279&gt;0),1,IF(CI279=0,0,OFFSET(CI279,,(CI279-$N278),1,1)-CI279+1))</f>
        <v>0</v>
      </c>
      <c r="CJ280" s="314">
        <f t="shared" ca="1" si="937"/>
        <v>0</v>
      </c>
      <c r="CK280" s="314">
        <f t="shared" ca="1" si="937"/>
        <v>0</v>
      </c>
      <c r="CL280" s="314">
        <f t="shared" ca="1" si="937"/>
        <v>0</v>
      </c>
      <c r="CM280" s="314">
        <f t="shared" ca="1" si="937"/>
        <v>0</v>
      </c>
      <c r="CN280" s="314">
        <f t="shared" ca="1" si="937"/>
        <v>0</v>
      </c>
      <c r="CO280" s="314">
        <f t="shared" ca="1" si="937"/>
        <v>0</v>
      </c>
      <c r="CP280" s="314">
        <f t="shared" ca="1" si="937"/>
        <v>0</v>
      </c>
      <c r="CQ280" s="314">
        <f t="shared" ca="1" si="937"/>
        <v>0</v>
      </c>
      <c r="CR280" s="314">
        <f t="shared" ca="1" si="937"/>
        <v>0</v>
      </c>
      <c r="CS280" s="314">
        <f t="shared" ca="1" si="937"/>
        <v>0</v>
      </c>
      <c r="CT280" s="314">
        <f t="shared" ca="1" si="937"/>
        <v>0</v>
      </c>
      <c r="CU280" s="314">
        <f t="shared" ca="1" si="937"/>
        <v>0</v>
      </c>
      <c r="CV280" s="314">
        <f t="shared" ca="1" si="937"/>
        <v>0</v>
      </c>
      <c r="CW280" s="314">
        <f t="shared" ca="1" si="937"/>
        <v>0</v>
      </c>
      <c r="CX280" s="314">
        <f t="shared" ca="1" si="937"/>
        <v>0</v>
      </c>
      <c r="CY280" s="314">
        <f t="shared" ca="1" si="937"/>
        <v>0</v>
      </c>
      <c r="CZ280" s="314">
        <f t="shared" ca="1" si="937"/>
        <v>0</v>
      </c>
    </row>
    <row r="281" spans="1:104" ht="15" hidden="1" customHeight="1" outlineLevel="1" x14ac:dyDescent="0.3">
      <c r="A281" s="304"/>
      <c r="B281" s="338"/>
      <c r="C281" s="305"/>
      <c r="D281" s="306"/>
      <c r="E281" s="401" t="str">
        <f>_xlfn.IFNA(INDEX(Table_Def[[Asset category]:[Unit]],MATCH(Insert_Assets!B281,Table_Def[Asset category],0),2),"")</f>
        <v/>
      </c>
      <c r="F281" s="339"/>
      <c r="G281" s="340" t="s">
        <v>211</v>
      </c>
      <c r="H281" s="309">
        <f t="shared" si="723"/>
        <v>0</v>
      </c>
      <c r="I281" s="341"/>
      <c r="J281" s="342"/>
      <c r="K281" s="311">
        <f t="shared" ref="K281:K286" si="938">SUMIF($J$22:$J$384,J281,$H$22:$H$384)</f>
        <v>0</v>
      </c>
      <c r="L281" s="312">
        <f t="shared" si="916"/>
        <v>1</v>
      </c>
      <c r="M281" s="313">
        <f t="shared" ref="M281:M344" si="939">H281*(1-L281)</f>
        <v>0</v>
      </c>
      <c r="N281" s="316">
        <f>_xlfn.IFNA(IF(INDEX(Table_Def[],MATCH(B281,Table_Def[Asset category],0),3)=0,20,INDEX(Table_Def[],MATCH(B281,Table_Def[Asset category],0),3)),0)</f>
        <v>0</v>
      </c>
      <c r="P281" s="178"/>
      <c r="Q281" s="178"/>
      <c r="R281" s="178"/>
      <c r="S281" s="178"/>
      <c r="T281" s="302"/>
      <c r="U281" s="302"/>
      <c r="V281" s="302"/>
      <c r="W281" s="302"/>
      <c r="X281" s="302"/>
      <c r="Y281" s="302"/>
      <c r="Z281" s="302"/>
      <c r="AA281" s="302"/>
      <c r="AB281" s="302"/>
      <c r="AC281" s="302"/>
      <c r="AD281" s="302"/>
      <c r="AE281" s="302"/>
      <c r="AF281" s="302"/>
      <c r="AG281" s="302"/>
      <c r="AH281" s="302"/>
      <c r="AI281" s="302"/>
      <c r="AJ281" s="302"/>
      <c r="AK281" s="302"/>
      <c r="AL281" s="302"/>
      <c r="AM281" s="302"/>
      <c r="AN281" s="302"/>
      <c r="AO281" s="302"/>
      <c r="AP281" s="302"/>
      <c r="AQ281" s="302"/>
      <c r="AR281" s="302"/>
      <c r="AS281" s="302"/>
      <c r="AT281" s="302"/>
      <c r="AU281" s="302"/>
      <c r="AV281" s="302"/>
      <c r="AW281" s="302"/>
      <c r="AX281" s="302"/>
      <c r="AY281" s="302"/>
      <c r="AZ281" s="302"/>
      <c r="BA281" s="302"/>
      <c r="BB281" s="302"/>
      <c r="BC281" s="302"/>
      <c r="BD281" s="302"/>
      <c r="BE281" s="302"/>
      <c r="BF281" s="302"/>
      <c r="BG281" s="302"/>
      <c r="BH281" s="302"/>
      <c r="BI281" s="302"/>
      <c r="BJ281" s="302"/>
      <c r="BK281" s="302"/>
      <c r="BL281" s="302"/>
      <c r="BM281" s="302"/>
      <c r="BN281" s="302"/>
      <c r="BO281" s="302"/>
      <c r="BP281" s="302"/>
      <c r="BQ281" s="302"/>
      <c r="BR281" s="302"/>
      <c r="BS281" s="302"/>
      <c r="BT281" s="302"/>
      <c r="BU281" s="302"/>
      <c r="BV281" s="302"/>
      <c r="BW281" s="302"/>
      <c r="BX281" s="302"/>
      <c r="BY281" s="302"/>
      <c r="BZ281" s="302"/>
      <c r="CA281" s="302"/>
      <c r="CB281" s="189"/>
      <c r="CC281" s="303"/>
      <c r="CD281" s="303"/>
      <c r="CE281" s="53" t="s">
        <v>3</v>
      </c>
      <c r="CG281" s="315">
        <f t="shared" ref="CG281:CK281" si="940">IF($I278=CG$6,$H278*$L278,IF(CG279=$N278,$H278,
IF(CF281&gt;0,+CF281-CF282,0)))</f>
        <v>0</v>
      </c>
      <c r="CH281" s="315">
        <f t="shared" ca="1" si="940"/>
        <v>0</v>
      </c>
      <c r="CI281" s="315">
        <f t="shared" ca="1" si="940"/>
        <v>0</v>
      </c>
      <c r="CJ281" s="315">
        <f t="shared" ca="1" si="940"/>
        <v>0</v>
      </c>
      <c r="CK281" s="315">
        <f t="shared" ca="1" si="940"/>
        <v>0</v>
      </c>
      <c r="CL281" s="315">
        <f ca="1">IF($I278=CL$6,$H278*$L278,IF(CL279=$N278,$H278,
IF(CK281&gt;0,+CK281-CK282,0)))</f>
        <v>0</v>
      </c>
      <c r="CM281" s="315">
        <f t="shared" ref="CM281:CZ281" ca="1" si="941">IF($I278=CM$6,$H278*$L278,IF(CM279=$N278,$H278,
IF(CL281&gt;0,+CL281-CL282,0)))</f>
        <v>0</v>
      </c>
      <c r="CN281" s="315">
        <f t="shared" ca="1" si="941"/>
        <v>0</v>
      </c>
      <c r="CO281" s="315">
        <f t="shared" ca="1" si="941"/>
        <v>0</v>
      </c>
      <c r="CP281" s="315">
        <f t="shared" ca="1" si="941"/>
        <v>0</v>
      </c>
      <c r="CQ281" s="315">
        <f t="shared" ca="1" si="941"/>
        <v>0</v>
      </c>
      <c r="CR281" s="315">
        <f t="shared" ca="1" si="941"/>
        <v>0</v>
      </c>
      <c r="CS281" s="315">
        <f t="shared" ca="1" si="941"/>
        <v>0</v>
      </c>
      <c r="CT281" s="315">
        <f t="shared" ca="1" si="941"/>
        <v>0</v>
      </c>
      <c r="CU281" s="315">
        <f t="shared" ca="1" si="941"/>
        <v>0</v>
      </c>
      <c r="CV281" s="315">
        <f t="shared" ca="1" si="941"/>
        <v>0</v>
      </c>
      <c r="CW281" s="315">
        <f t="shared" ca="1" si="941"/>
        <v>0</v>
      </c>
      <c r="CX281" s="315">
        <f t="shared" ca="1" si="941"/>
        <v>0</v>
      </c>
      <c r="CY281" s="315">
        <f t="shared" ca="1" si="941"/>
        <v>0</v>
      </c>
      <c r="CZ281" s="315">
        <f t="shared" ca="1" si="941"/>
        <v>0</v>
      </c>
    </row>
    <row r="282" spans="1:104" ht="15" hidden="1" customHeight="1" outlineLevel="1" x14ac:dyDescent="0.3">
      <c r="A282" s="304"/>
      <c r="B282" s="338"/>
      <c r="C282" s="305"/>
      <c r="D282" s="306"/>
      <c r="E282" s="401" t="str">
        <f>_xlfn.IFNA(INDEX(Table_Def[[Asset category]:[Unit]],MATCH(Insert_Assets!B282,Table_Def[Asset category],0),2),"")</f>
        <v/>
      </c>
      <c r="F282" s="339"/>
      <c r="G282" s="340" t="s">
        <v>211</v>
      </c>
      <c r="H282" s="309">
        <f t="shared" si="723"/>
        <v>0</v>
      </c>
      <c r="I282" s="341"/>
      <c r="J282" s="342"/>
      <c r="K282" s="311">
        <f t="shared" si="938"/>
        <v>0</v>
      </c>
      <c r="L282" s="312">
        <f t="shared" si="916"/>
        <v>1</v>
      </c>
      <c r="M282" s="313">
        <f t="shared" si="939"/>
        <v>0</v>
      </c>
      <c r="N282" s="316">
        <f>_xlfn.IFNA(IF(INDEX(Table_Def[],MATCH(B282,Table_Def[Asset category],0),3)=0,20,INDEX(Table_Def[],MATCH(B282,Table_Def[Asset category],0),3)),0)</f>
        <v>0</v>
      </c>
      <c r="P282" s="178"/>
      <c r="Q282" s="178"/>
      <c r="R282" s="178"/>
      <c r="S282" s="178"/>
      <c r="T282" s="302"/>
      <c r="U282" s="302"/>
      <c r="V282" s="302"/>
      <c r="W282" s="302"/>
      <c r="X282" s="302"/>
      <c r="Y282" s="302"/>
      <c r="Z282" s="302"/>
      <c r="AA282" s="302"/>
      <c r="AB282" s="302"/>
      <c r="AC282" s="302"/>
      <c r="AD282" s="302"/>
      <c r="AE282" s="302"/>
      <c r="AF282" s="302"/>
      <c r="AG282" s="302"/>
      <c r="AH282" s="302"/>
      <c r="AI282" s="302"/>
      <c r="AJ282" s="302"/>
      <c r="AK282" s="302"/>
      <c r="AL282" s="302"/>
      <c r="AM282" s="302"/>
      <c r="AN282" s="302"/>
      <c r="AO282" s="302"/>
      <c r="AP282" s="302"/>
      <c r="AQ282" s="302"/>
      <c r="AR282" s="302"/>
      <c r="AS282" s="302"/>
      <c r="AT282" s="302"/>
      <c r="AU282" s="302"/>
      <c r="AV282" s="302"/>
      <c r="AW282" s="302"/>
      <c r="AX282" s="302"/>
      <c r="AY282" s="302"/>
      <c r="AZ282" s="302"/>
      <c r="BA282" s="302"/>
      <c r="BB282" s="302"/>
      <c r="BC282" s="302"/>
      <c r="BD282" s="302"/>
      <c r="BE282" s="302"/>
      <c r="BF282" s="302"/>
      <c r="BG282" s="302"/>
      <c r="BH282" s="302"/>
      <c r="BI282" s="302"/>
      <c r="BJ282" s="302"/>
      <c r="BK282" s="302"/>
      <c r="BL282" s="302"/>
      <c r="BM282" s="302"/>
      <c r="BN282" s="302"/>
      <c r="BO282" s="302"/>
      <c r="BP282" s="302"/>
      <c r="BQ282" s="302"/>
      <c r="BR282" s="302"/>
      <c r="BS282" s="302"/>
      <c r="BT282" s="302"/>
      <c r="BU282" s="302"/>
      <c r="BV282" s="302"/>
      <c r="BW282" s="302"/>
      <c r="BX282" s="302"/>
      <c r="BY282" s="302"/>
      <c r="BZ282" s="302"/>
      <c r="CA282" s="302"/>
      <c r="CB282" s="189"/>
      <c r="CC282" s="303"/>
      <c r="CD282" s="303"/>
      <c r="CE282" s="53" t="s">
        <v>38</v>
      </c>
      <c r="CF282" s="315"/>
      <c r="CG282" s="315">
        <f>IF(CG283&lt;1,0,CG284-CG283)</f>
        <v>0</v>
      </c>
      <c r="CH282" s="315">
        <f t="shared" ref="CH282:CZ282" ca="1" si="942">IF(CH283&lt;1,0,CH284-CH283)</f>
        <v>0</v>
      </c>
      <c r="CI282" s="315">
        <f t="shared" ca="1" si="942"/>
        <v>0</v>
      </c>
      <c r="CJ282" s="315">
        <f t="shared" ca="1" si="942"/>
        <v>0</v>
      </c>
      <c r="CK282" s="315">
        <f t="shared" ca="1" si="942"/>
        <v>0</v>
      </c>
      <c r="CL282" s="315">
        <f t="shared" ca="1" si="942"/>
        <v>0</v>
      </c>
      <c r="CM282" s="315">
        <f t="shared" ca="1" si="942"/>
        <v>0</v>
      </c>
      <c r="CN282" s="315">
        <f t="shared" ca="1" si="942"/>
        <v>0</v>
      </c>
      <c r="CO282" s="315">
        <f t="shared" ca="1" si="942"/>
        <v>0</v>
      </c>
      <c r="CP282" s="315">
        <f t="shared" ca="1" si="942"/>
        <v>0</v>
      </c>
      <c r="CQ282" s="315">
        <f t="shared" ca="1" si="942"/>
        <v>0</v>
      </c>
      <c r="CR282" s="315">
        <f t="shared" ca="1" si="942"/>
        <v>0</v>
      </c>
      <c r="CS282" s="315">
        <f t="shared" ca="1" si="942"/>
        <v>0</v>
      </c>
      <c r="CT282" s="315">
        <f t="shared" ca="1" si="942"/>
        <v>0</v>
      </c>
      <c r="CU282" s="315">
        <f t="shared" ca="1" si="942"/>
        <v>0</v>
      </c>
      <c r="CV282" s="315">
        <f t="shared" ca="1" si="942"/>
        <v>0</v>
      </c>
      <c r="CW282" s="315">
        <f t="shared" ca="1" si="942"/>
        <v>0</v>
      </c>
      <c r="CX282" s="315">
        <f t="shared" ca="1" si="942"/>
        <v>0</v>
      </c>
      <c r="CY282" s="315">
        <f t="shared" ca="1" si="942"/>
        <v>0</v>
      </c>
      <c r="CZ282" s="315">
        <f t="shared" ca="1" si="942"/>
        <v>0</v>
      </c>
    </row>
    <row r="283" spans="1:104" ht="15" hidden="1" customHeight="1" outlineLevel="1" x14ac:dyDescent="0.3">
      <c r="A283" s="304"/>
      <c r="B283" s="338"/>
      <c r="C283" s="305"/>
      <c r="D283" s="306"/>
      <c r="E283" s="401" t="str">
        <f>_xlfn.IFNA(INDEX(Table_Def[[Asset category]:[Unit]],MATCH(Insert_Assets!B283,Table_Def[Asset category],0),2),"")</f>
        <v/>
      </c>
      <c r="F283" s="339"/>
      <c r="G283" s="340" t="s">
        <v>211</v>
      </c>
      <c r="H283" s="309">
        <f t="shared" ref="H283:H346" si="943">D283*F283</f>
        <v>0</v>
      </c>
      <c r="I283" s="341"/>
      <c r="J283" s="342"/>
      <c r="K283" s="311">
        <f t="shared" si="938"/>
        <v>0</v>
      </c>
      <c r="L283" s="312">
        <f t="shared" si="916"/>
        <v>1</v>
      </c>
      <c r="M283" s="313">
        <f t="shared" si="939"/>
        <v>0</v>
      </c>
      <c r="N283" s="316">
        <f>_xlfn.IFNA(IF(INDEX(Table_Def[],MATCH(B283,Table_Def[Asset category],0),3)=0,20,INDEX(Table_Def[],MATCH(B283,Table_Def[Asset category],0),3)),0)</f>
        <v>0</v>
      </c>
      <c r="P283" s="178"/>
      <c r="Q283" s="178"/>
      <c r="R283" s="178"/>
      <c r="S283" s="178"/>
      <c r="T283" s="302"/>
      <c r="U283" s="302"/>
      <c r="V283" s="302"/>
      <c r="W283" s="302"/>
      <c r="X283" s="302"/>
      <c r="Y283" s="302"/>
      <c r="Z283" s="302"/>
      <c r="AA283" s="302"/>
      <c r="AB283" s="302"/>
      <c r="AC283" s="302"/>
      <c r="AD283" s="302"/>
      <c r="AE283" s="302"/>
      <c r="AF283" s="302"/>
      <c r="AG283" s="302"/>
      <c r="AH283" s="302"/>
      <c r="AI283" s="302"/>
      <c r="AJ283" s="302"/>
      <c r="AK283" s="302"/>
      <c r="AL283" s="302"/>
      <c r="AM283" s="302"/>
      <c r="AN283" s="302"/>
      <c r="AO283" s="302"/>
      <c r="AP283" s="302"/>
      <c r="AQ283" s="302"/>
      <c r="AR283" s="302"/>
      <c r="AS283" s="302"/>
      <c r="AT283" s="302"/>
      <c r="AU283" s="302"/>
      <c r="AV283" s="302"/>
      <c r="AW283" s="302"/>
      <c r="AX283" s="302"/>
      <c r="AY283" s="302"/>
      <c r="AZ283" s="302"/>
      <c r="BA283" s="302"/>
      <c r="BB283" s="302"/>
      <c r="BC283" s="302"/>
      <c r="BD283" s="302"/>
      <c r="BE283" s="302"/>
      <c r="BF283" s="302"/>
      <c r="BG283" s="302"/>
      <c r="BH283" s="302"/>
      <c r="BI283" s="302"/>
      <c r="BJ283" s="302"/>
      <c r="BK283" s="302"/>
      <c r="BL283" s="302"/>
      <c r="BM283" s="302"/>
      <c r="BN283" s="302"/>
      <c r="BO283" s="302"/>
      <c r="BP283" s="302"/>
      <c r="BQ283" s="302"/>
      <c r="BR283" s="302"/>
      <c r="BS283" s="302"/>
      <c r="BT283" s="302"/>
      <c r="BU283" s="302"/>
      <c r="BV283" s="302"/>
      <c r="BW283" s="302"/>
      <c r="BX283" s="302"/>
      <c r="BY283" s="302"/>
      <c r="BZ283" s="302"/>
      <c r="CA283" s="302"/>
      <c r="CB283" s="189"/>
      <c r="CC283" s="303"/>
      <c r="CD283" s="303"/>
      <c r="CE283" s="53" t="s">
        <v>47</v>
      </c>
      <c r="CG283" s="315">
        <f>CG281*Insert_Finance!$C$17</f>
        <v>0</v>
      </c>
      <c r="CH283" s="315">
        <f ca="1">CH281*Insert_Finance!$C$17</f>
        <v>0</v>
      </c>
      <c r="CI283" s="315">
        <f ca="1">CI281*Insert_Finance!$C$17</f>
        <v>0</v>
      </c>
      <c r="CJ283" s="315">
        <f ca="1">CJ281*Insert_Finance!$C$17</f>
        <v>0</v>
      </c>
      <c r="CK283" s="315">
        <f ca="1">CK281*Insert_Finance!$C$17</f>
        <v>0</v>
      </c>
      <c r="CL283" s="315">
        <f ca="1">CL281*Insert_Finance!$C$17</f>
        <v>0</v>
      </c>
      <c r="CM283" s="315">
        <f ca="1">CM281*Insert_Finance!$C$17</f>
        <v>0</v>
      </c>
      <c r="CN283" s="315">
        <f ca="1">CN281*Insert_Finance!$C$17</f>
        <v>0</v>
      </c>
      <c r="CO283" s="315">
        <f ca="1">CO281*Insert_Finance!$C$17</f>
        <v>0</v>
      </c>
      <c r="CP283" s="315">
        <f ca="1">CP281*Insert_Finance!$C$17</f>
        <v>0</v>
      </c>
      <c r="CQ283" s="315">
        <f ca="1">CQ281*Insert_Finance!$C$17</f>
        <v>0</v>
      </c>
      <c r="CR283" s="315">
        <f ca="1">CR281*Insert_Finance!$C$17</f>
        <v>0</v>
      </c>
      <c r="CS283" s="315">
        <f ca="1">CS281*Insert_Finance!$C$17</f>
        <v>0</v>
      </c>
      <c r="CT283" s="315">
        <f ca="1">CT281*Insert_Finance!$C$17</f>
        <v>0</v>
      </c>
      <c r="CU283" s="315">
        <f ca="1">CU281*Insert_Finance!$C$17</f>
        <v>0</v>
      </c>
      <c r="CV283" s="315">
        <f ca="1">CV281*Insert_Finance!$C$17</f>
        <v>0</v>
      </c>
      <c r="CW283" s="315">
        <f ca="1">CW281*Insert_Finance!$C$17</f>
        <v>0</v>
      </c>
      <c r="CX283" s="315">
        <f ca="1">CX281*Insert_Finance!$C$17</f>
        <v>0</v>
      </c>
      <c r="CY283" s="315">
        <f ca="1">CY281*Insert_Finance!$C$17</f>
        <v>0</v>
      </c>
      <c r="CZ283" s="315">
        <f ca="1">CZ281*Insert_Finance!$C$17</f>
        <v>0</v>
      </c>
    </row>
    <row r="284" spans="1:104" ht="15" hidden="1" customHeight="1" outlineLevel="1" x14ac:dyDescent="0.3">
      <c r="A284" s="304"/>
      <c r="B284" s="338"/>
      <c r="C284" s="305"/>
      <c r="D284" s="306"/>
      <c r="E284" s="401" t="str">
        <f>_xlfn.IFNA(INDEX(Table_Def[[Asset category]:[Unit]],MATCH(Insert_Assets!B284,Table_Def[Asset category],0),2),"")</f>
        <v/>
      </c>
      <c r="F284" s="339"/>
      <c r="G284" s="340" t="s">
        <v>211</v>
      </c>
      <c r="H284" s="309">
        <f t="shared" si="943"/>
        <v>0</v>
      </c>
      <c r="I284" s="341"/>
      <c r="J284" s="342"/>
      <c r="K284" s="311">
        <f t="shared" si="938"/>
        <v>0</v>
      </c>
      <c r="L284" s="312">
        <f t="shared" si="916"/>
        <v>1</v>
      </c>
      <c r="M284" s="313">
        <f t="shared" si="939"/>
        <v>0</v>
      </c>
      <c r="N284" s="316">
        <f>_xlfn.IFNA(IF(INDEX(Table_Def[],MATCH(B284,Table_Def[Asset category],0),3)=0,20,INDEX(Table_Def[],MATCH(B284,Table_Def[Asset category],0),3)),0)</f>
        <v>0</v>
      </c>
      <c r="P284" s="178"/>
      <c r="Q284" s="178"/>
      <c r="R284" s="178"/>
      <c r="S284" s="178"/>
      <c r="T284" s="302"/>
      <c r="U284" s="302"/>
      <c r="V284" s="302"/>
      <c r="W284" s="302"/>
      <c r="X284" s="302"/>
      <c r="Y284" s="302"/>
      <c r="Z284" s="302"/>
      <c r="AA284" s="302"/>
      <c r="AB284" s="302"/>
      <c r="AC284" s="302"/>
      <c r="AD284" s="302"/>
      <c r="AE284" s="302"/>
      <c r="AF284" s="302"/>
      <c r="AG284" s="302"/>
      <c r="AH284" s="302"/>
      <c r="AI284" s="302"/>
      <c r="AJ284" s="302"/>
      <c r="AK284" s="302"/>
      <c r="AL284" s="302"/>
      <c r="AM284" s="302"/>
      <c r="AN284" s="302"/>
      <c r="AO284" s="302"/>
      <c r="AP284" s="302"/>
      <c r="AQ284" s="302"/>
      <c r="AR284" s="302"/>
      <c r="AS284" s="302"/>
      <c r="AT284" s="302"/>
      <c r="AU284" s="302"/>
      <c r="AV284" s="302"/>
      <c r="AW284" s="302"/>
      <c r="AX284" s="302"/>
      <c r="AY284" s="302"/>
      <c r="AZ284" s="302"/>
      <c r="BA284" s="302"/>
      <c r="BB284" s="302"/>
      <c r="BC284" s="302"/>
      <c r="BD284" s="302"/>
      <c r="BE284" s="302"/>
      <c r="BF284" s="302"/>
      <c r="BG284" s="302"/>
      <c r="BH284" s="302"/>
      <c r="BI284" s="302"/>
      <c r="BJ284" s="302"/>
      <c r="BK284" s="302"/>
      <c r="BL284" s="302"/>
      <c r="BM284" s="302"/>
      <c r="BN284" s="302"/>
      <c r="BO284" s="302"/>
      <c r="BP284" s="302"/>
      <c r="BQ284" s="302"/>
      <c r="BR284" s="302"/>
      <c r="BS284" s="302"/>
      <c r="BT284" s="302"/>
      <c r="BU284" s="302"/>
      <c r="BV284" s="302"/>
      <c r="BW284" s="302"/>
      <c r="BX284" s="302"/>
      <c r="BY284" s="302"/>
      <c r="BZ284" s="302"/>
      <c r="CA284" s="302"/>
      <c r="CB284" s="189"/>
      <c r="CC284" s="303"/>
      <c r="CD284" s="303"/>
      <c r="CE284" s="53" t="s">
        <v>48</v>
      </c>
      <c r="CF284" s="315"/>
      <c r="CG284" s="315">
        <f ca="1">IF(CG281=0,0,
IF(CG281&lt;1,0,
IF($N278-CG279&lt;&gt;$N278,-PMT(Insert_Finance!$C$17,$N278,OFFSET(CG281,,(CG279-$N278),1,1),0,0),
IF(CG279=0,0,CF284))))</f>
        <v>0</v>
      </c>
      <c r="CH284" s="315">
        <f ca="1">IF(CH281=0,0,
IF(CH281&lt;1,0,
IF($N278-CH279&lt;&gt;$N278,-PMT(Insert_Finance!$C$17,$N278,OFFSET(CH281,,(CH279-$N278),1,1),0,0),
IF(CH279=0,0,CG284))))</f>
        <v>0</v>
      </c>
      <c r="CI284" s="315">
        <f ca="1">IF(CI281=0,0,
IF(CI281&lt;1,0,
IF($N278-CI279&lt;&gt;$N278,-PMT(Insert_Finance!$C$17,$N278,OFFSET(CI281,,(CI279-$N278),1,1),0,0),
IF(CI279=0,0,CH284))))</f>
        <v>0</v>
      </c>
      <c r="CJ284" s="315">
        <f ca="1">IF(CJ281=0,0,
IF(CJ281&lt;1,0,
IF($N278-CJ279&lt;&gt;$N278,-PMT(Insert_Finance!$C$17,$N278,OFFSET(CJ281,,(CJ279-$N278),1,1),0,0),
IF(CJ279=0,0,CI284))))</f>
        <v>0</v>
      </c>
      <c r="CK284" s="315">
        <f ca="1">IF(CK281=0,0,
IF(CK281&lt;1,0,
IF($N278-CK279&lt;&gt;$N278,-PMT(Insert_Finance!$C$17,$N278,OFFSET(CK281,,(CK279-$N278),1,1),0,0),
IF(CK279=0,0,CJ284))))</f>
        <v>0</v>
      </c>
      <c r="CL284" s="315">
        <f ca="1">IF(CL281=0,0,
IF(CL281&lt;1,0,
IF($N278-CL279&lt;&gt;$N278,-PMT(Insert_Finance!$C$17,$N278,OFFSET(CL281,,(CL279-$N278),1,1),0,0),
IF(CL279=0,0,CK284))))</f>
        <v>0</v>
      </c>
      <c r="CM284" s="315">
        <f ca="1">IF(CM281=0,0,
IF(CM281&lt;1,0,
IF($N278-CM279&lt;&gt;$N278,-PMT(Insert_Finance!$C$17,$N278,OFFSET(CM281,,(CM279-$N278),1,1),0,0),
IF(CM279=0,0,CL284))))</f>
        <v>0</v>
      </c>
      <c r="CN284" s="315">
        <f ca="1">IF(CN281=0,0,
IF(CN281&lt;1,0,
IF($N278-CN279&lt;&gt;$N278,-PMT(Insert_Finance!$C$17,$N278,OFFSET(CN281,,(CN279-$N278),1,1),0,0),
IF(CN279=0,0,CM284))))</f>
        <v>0</v>
      </c>
      <c r="CO284" s="315">
        <f ca="1">IF(CO281=0,0,
IF(CO281&lt;1,0,
IF($N278-CO279&lt;&gt;$N278,-PMT(Insert_Finance!$C$17,$N278,OFFSET(CO281,,(CO279-$N278),1,1),0,0),
IF(CO279=0,0,CN284))))</f>
        <v>0</v>
      </c>
      <c r="CP284" s="315">
        <f ca="1">IF(CP281=0,0,
IF(CP281&lt;1,0,
IF($N278-CP279&lt;&gt;$N278,-PMT(Insert_Finance!$C$17,$N278,OFFSET(CP281,,(CP279-$N278),1,1),0,0),
IF(CP279=0,0,CO284))))</f>
        <v>0</v>
      </c>
      <c r="CQ284" s="315">
        <f ca="1">IF(CQ281=0,0,
IF(CQ281&lt;1,0,
IF($N278-CQ279&lt;&gt;$N278,-PMT(Insert_Finance!$C$17,$N278,OFFSET(CQ281,,(CQ279-$N278),1,1),0,0),
IF(CQ279=0,0,CP284))))</f>
        <v>0</v>
      </c>
      <c r="CR284" s="315">
        <f ca="1">IF(CR281=0,0,
IF(CR281&lt;1,0,
IF($N278-CR279&lt;&gt;$N278,-PMT(Insert_Finance!$C$17,$N278,OFFSET(CR281,,(CR279-$N278),1,1),0,0),
IF(CR279=0,0,CQ284))))</f>
        <v>0</v>
      </c>
      <c r="CS284" s="315">
        <f ca="1">IF(CS281=0,0,
IF(CS281&lt;1,0,
IF($N278-CS279&lt;&gt;$N278,-PMT(Insert_Finance!$C$17,$N278,OFFSET(CS281,,(CS279-$N278),1,1),0,0),
IF(CS279=0,0,CR284))))</f>
        <v>0</v>
      </c>
      <c r="CT284" s="315">
        <f ca="1">IF(CT281=0,0,
IF(CT281&lt;1,0,
IF($N278-CT279&lt;&gt;$N278,-PMT(Insert_Finance!$C$17,$N278,OFFSET(CT281,,(CT279-$N278),1,1),0,0),
IF(CT279=0,0,CS284))))</f>
        <v>0</v>
      </c>
      <c r="CU284" s="315">
        <f ca="1">IF(CU281=0,0,
IF(CU281&lt;1,0,
IF($N278-CU279&lt;&gt;$N278,-PMT(Insert_Finance!$C$17,$N278,OFFSET(CU281,,(CU279-$N278),1,1),0,0),
IF(CU279=0,0,CT284))))</f>
        <v>0</v>
      </c>
      <c r="CV284" s="315">
        <f ca="1">IF(CV281=0,0,
IF(CV281&lt;1,0,
IF($N278-CV279&lt;&gt;$N278,-PMT(Insert_Finance!$C$17,$N278,OFFSET(CV281,,(CV279-$N278),1,1),0,0),
IF(CV279=0,0,CU284))))</f>
        <v>0</v>
      </c>
      <c r="CW284" s="315">
        <f ca="1">IF(CW281=0,0,
IF(CW281&lt;1,0,
IF($N278-CW279&lt;&gt;$N278,-PMT(Insert_Finance!$C$17,$N278,OFFSET(CW281,,(CW279-$N278),1,1),0,0),
IF(CW279=0,0,CV284))))</f>
        <v>0</v>
      </c>
      <c r="CX284" s="315">
        <f ca="1">IF(CX281=0,0,
IF(CX281&lt;1,0,
IF($N278-CX279&lt;&gt;$N278,-PMT(Insert_Finance!$C$17,$N278,OFFSET(CX281,,(CX279-$N278),1,1),0,0),
IF(CX279=0,0,CW284))))</f>
        <v>0</v>
      </c>
      <c r="CY284" s="315">
        <f ca="1">IF(CY281=0,0,
IF(CY281&lt;1,0,
IF($N278-CY279&lt;&gt;$N278,-PMT(Insert_Finance!$C$17,$N278,OFFSET(CY281,,(CY279-$N278),1,1),0,0),
IF(CY279=0,0,CX284))))</f>
        <v>0</v>
      </c>
      <c r="CZ284" s="315">
        <f ca="1">IF(CZ281=0,0,
IF(CZ281&lt;1,0,
IF($N278-CZ279&lt;&gt;$N278,-PMT(Insert_Finance!$C$17,$N278,OFFSET(CZ281,,(CZ279-$N278),1,1),0,0),
IF(CZ279=0,0,CY284))))</f>
        <v>0</v>
      </c>
    </row>
    <row r="285" spans="1:104" ht="30" customHeight="1" collapsed="1" x14ac:dyDescent="0.3">
      <c r="A285" s="304"/>
      <c r="B285" s="674"/>
      <c r="C285" s="657"/>
      <c r="D285" s="658"/>
      <c r="E285" s="401" t="str">
        <f>_xlfn.IFNA(INDEX(Table_Def[[Asset category]:[Unit]],MATCH(Insert_Assets!B285,Table_Def[Asset category],0),2),"")</f>
        <v/>
      </c>
      <c r="F285" s="682"/>
      <c r="G285" s="340" t="s">
        <v>211</v>
      </c>
      <c r="H285" s="309">
        <f t="shared" si="943"/>
        <v>0</v>
      </c>
      <c r="I285" s="687"/>
      <c r="J285" s="688"/>
      <c r="K285" s="311">
        <f t="shared" si="938"/>
        <v>0</v>
      </c>
      <c r="L285" s="312">
        <f t="shared" si="916"/>
        <v>1</v>
      </c>
      <c r="M285" s="313">
        <f t="shared" si="939"/>
        <v>0</v>
      </c>
      <c r="N285" s="316">
        <f>_xlfn.IFNA(IF(INDEX(Table_Def[],MATCH(B285,Table_Def[Asset category],0),3)=0,20,INDEX(Table_Def[],MATCH(B285,Table_Def[Asset category],0),3)),0)</f>
        <v>0</v>
      </c>
      <c r="P285" s="178"/>
      <c r="Q285" s="178"/>
      <c r="R285" s="178"/>
      <c r="S285" s="178"/>
      <c r="T285" s="302">
        <f t="shared" ref="T285:T341" si="944">SUMIF($CG$6:$CZ$6,T$17,$CG289:$CZ289)</f>
        <v>0</v>
      </c>
      <c r="U285" s="302">
        <f>SUMIF($CG$6:$CZ$6,T$17,$CG288:$CZ288)</f>
        <v>0</v>
      </c>
      <c r="V285" s="302">
        <f>SUMIF($CG$6:$CZ$6,T$17,$CG290:$CZ290)</f>
        <v>0</v>
      </c>
      <c r="W285" s="302">
        <f t="shared" ref="W285:W341" si="945">SUMIF($CG$6:$CZ$6,W$17,$CG289:$CZ289)</f>
        <v>0</v>
      </c>
      <c r="X285" s="302">
        <f>SUMIF($CG$6:$CZ$6,W$17,$CG288:$CZ288)</f>
        <v>0</v>
      </c>
      <c r="Y285" s="302">
        <f>SUMIF($CG$6:$CZ$6,W$17,$CG290:$CZ290)</f>
        <v>0</v>
      </c>
      <c r="Z285" s="302">
        <f t="shared" ref="Z285:Z341" si="946">SUMIF($CG$6:$CZ$6,Z$17,$CG289:$CZ289)</f>
        <v>0</v>
      </c>
      <c r="AA285" s="302">
        <f>SUMIF($CG$6:$CZ$6,Z$17,$CG288:$CZ288)</f>
        <v>0</v>
      </c>
      <c r="AB285" s="302">
        <f>SUMIF($CG$6:$CZ$6,Z$17,$CG290:$CZ290)</f>
        <v>0</v>
      </c>
      <c r="AC285" s="302">
        <f t="shared" ref="AC285:AC341" si="947">SUMIF($CG$6:$CZ$6,AC$17,$CG289:$CZ289)</f>
        <v>0</v>
      </c>
      <c r="AD285" s="302">
        <f>SUMIF($CG$6:$CZ$6,AC$17,$CG288:$CZ288)</f>
        <v>0</v>
      </c>
      <c r="AE285" s="302">
        <f>SUMIF($CG$6:$CZ$6,AC$17,$CG290:$CZ290)</f>
        <v>0</v>
      </c>
      <c r="AF285" s="302">
        <f t="shared" ref="AF285:AF341" si="948">SUMIF($CG$6:$CZ$6,AF$17,$CG289:$CZ289)</f>
        <v>0</v>
      </c>
      <c r="AG285" s="302">
        <f>SUMIF($CG$6:$CZ$6,AF$17,$CG288:$CZ288)</f>
        <v>0</v>
      </c>
      <c r="AH285" s="302">
        <f>SUMIF($CG$6:$CZ$6,AF$17,$CG290:$CZ290)</f>
        <v>0</v>
      </c>
      <c r="AI285" s="302">
        <f t="shared" ref="AI285:AI341" si="949">SUMIF($CG$6:$CZ$6,AI$17,$CG289:$CZ289)</f>
        <v>0</v>
      </c>
      <c r="AJ285" s="302">
        <f>SUMIF($CG$6:$CZ$6,AI$17,$CG288:$CZ288)</f>
        <v>0</v>
      </c>
      <c r="AK285" s="302">
        <f>SUMIF($CG$6:$CZ$6,AI$17,$CG290:$CZ290)</f>
        <v>0</v>
      </c>
      <c r="AL285" s="302">
        <f t="shared" ref="AL285:AL341" si="950">SUMIF($CG$6:$CZ$6,AL$17,$CG289:$CZ289)</f>
        <v>0</v>
      </c>
      <c r="AM285" s="302">
        <f>SUMIF($CG$6:$CZ$6,AL$17,$CG288:$CZ288)</f>
        <v>0</v>
      </c>
      <c r="AN285" s="302">
        <f>SUMIF($CG$6:$CZ$6,AL$17,$CG290:$CZ290)</f>
        <v>0</v>
      </c>
      <c r="AO285" s="302">
        <f t="shared" ref="AO285:AO341" si="951">SUMIF($CG$6:$CZ$6,AO$17,$CG289:$CZ289)</f>
        <v>0</v>
      </c>
      <c r="AP285" s="302">
        <f>SUMIF($CG$6:$CZ$6,AO$17,$CG288:$CZ288)</f>
        <v>0</v>
      </c>
      <c r="AQ285" s="302">
        <f>SUMIF($CG$6:$CZ$6,AO$17,$CG290:$CZ290)</f>
        <v>0</v>
      </c>
      <c r="AR285" s="302">
        <f t="shared" ref="AR285:AR341" si="952">SUMIF($CG$6:$CZ$6,AR$17,$CG289:$CZ289)</f>
        <v>0</v>
      </c>
      <c r="AS285" s="302">
        <f>SUMIF($CG$6:$CZ$6,AR$17,$CG288:$CZ288)</f>
        <v>0</v>
      </c>
      <c r="AT285" s="302">
        <f>SUMIF($CG$6:$CZ$6,AR$17,$CG290:$CZ290)</f>
        <v>0</v>
      </c>
      <c r="AU285" s="302">
        <f t="shared" ref="AU285:AU341" si="953">SUMIF($CG$6:$CZ$6,AU$17,$CG289:$CZ289)</f>
        <v>0</v>
      </c>
      <c r="AV285" s="302">
        <f>SUMIF($CG$6:$CZ$6,AU$17,$CG288:$CZ288)</f>
        <v>0</v>
      </c>
      <c r="AW285" s="302">
        <f>SUMIF($CG$6:$CZ$6,AU$17,$CG290:$CZ290)</f>
        <v>0</v>
      </c>
      <c r="AX285" s="302">
        <f t="shared" ref="AX285:AX341" si="954">SUMIF($CG$6:$CZ$6,AX$17,$CG289:$CZ289)</f>
        <v>0</v>
      </c>
      <c r="AY285" s="302">
        <f>SUMIF($CG$6:$CZ$6,AX$17,$CG288:$CZ288)</f>
        <v>0</v>
      </c>
      <c r="AZ285" s="302">
        <f>SUMIF($CG$6:$CZ$6,AX$17,$CG290:$CZ290)</f>
        <v>0</v>
      </c>
      <c r="BA285" s="302">
        <f t="shared" ref="BA285:BA341" si="955">SUMIF($CG$6:$CZ$6,BA$17,$CG289:$CZ289)</f>
        <v>0</v>
      </c>
      <c r="BB285" s="302">
        <f>SUMIF($CG$6:$CZ$6,BA$17,$CG288:$CZ288)</f>
        <v>0</v>
      </c>
      <c r="BC285" s="302">
        <f>SUMIF($CG$6:$CZ$6,BA$17,$CG290:$CZ290)</f>
        <v>0</v>
      </c>
      <c r="BD285" s="302">
        <f t="shared" ref="BD285:BD341" si="956">SUMIF($CG$6:$CZ$6,BD$17,$CG289:$CZ289)</f>
        <v>0</v>
      </c>
      <c r="BE285" s="302">
        <f>SUMIF($CG$6:$CZ$6,BD$17,$CG288:$CZ288)</f>
        <v>0</v>
      </c>
      <c r="BF285" s="302">
        <f>SUMIF($CG$6:$CZ$6,BD$17,$CG290:$CZ290)</f>
        <v>0</v>
      </c>
      <c r="BG285" s="302">
        <f t="shared" ref="BG285:BG341" si="957">SUMIF($CG$6:$CZ$6,BG$17,$CG289:$CZ289)</f>
        <v>0</v>
      </c>
      <c r="BH285" s="302">
        <f>SUMIF($CG$6:$CZ$6,BG$17,$CG288:$CZ288)</f>
        <v>0</v>
      </c>
      <c r="BI285" s="302">
        <f>SUMIF($CG$6:$CZ$6,BG$17,$CG290:$CZ290)</f>
        <v>0</v>
      </c>
      <c r="BJ285" s="302">
        <f t="shared" ref="BJ285:BJ341" si="958">SUMIF($CG$6:$CZ$6,BJ$17,$CG289:$CZ289)</f>
        <v>0</v>
      </c>
      <c r="BK285" s="302">
        <f>SUMIF($CG$6:$CZ$6,BJ$17,$CG288:$CZ288)</f>
        <v>0</v>
      </c>
      <c r="BL285" s="302">
        <f>SUMIF($CG$6:$CZ$6,BJ$17,$CG290:$CZ290)</f>
        <v>0</v>
      </c>
      <c r="BM285" s="302">
        <f t="shared" ref="BM285:BM341" si="959">SUMIF($CG$6:$CZ$6,BM$17,$CG289:$CZ289)</f>
        <v>0</v>
      </c>
      <c r="BN285" s="302">
        <f>SUMIF($CG$6:$CZ$6,BM$17,$CG288:$CZ288)</f>
        <v>0</v>
      </c>
      <c r="BO285" s="302">
        <f>SUMIF($CG$6:$CZ$6,BM$17,$CG290:$CZ290)</f>
        <v>0</v>
      </c>
      <c r="BP285" s="302">
        <f t="shared" ref="BP285:BP341" si="960">SUMIF($CG$6:$CZ$6,BP$17,$CG289:$CZ289)</f>
        <v>0</v>
      </c>
      <c r="BQ285" s="302">
        <f>SUMIF($CG$6:$CZ$6,BP$17,$CG288:$CZ288)</f>
        <v>0</v>
      </c>
      <c r="BR285" s="302">
        <f>SUMIF($CG$6:$CZ$6,BP$17,$CG290:$CZ290)</f>
        <v>0</v>
      </c>
      <c r="BS285" s="302">
        <f t="shared" ref="BS285:BS341" si="961">SUMIF($CG$6:$CZ$6,BS$17,$CG289:$CZ289)</f>
        <v>0</v>
      </c>
      <c r="BT285" s="302">
        <f>SUMIF($CG$6:$CZ$6,BS$17,$CG288:$CZ288)</f>
        <v>0</v>
      </c>
      <c r="BU285" s="302">
        <f>SUMIF($CG$6:$CZ$6,BS$17,$CG290:$CZ290)</f>
        <v>0</v>
      </c>
      <c r="BV285" s="302">
        <f t="shared" ref="BV285:BV341" si="962">SUMIF($CG$6:$CZ$6,BV$17,$CG289:$CZ289)</f>
        <v>0</v>
      </c>
      <c r="BW285" s="302">
        <f>SUMIF($CG$6:$CZ$6,BV$17,$CG288:$CZ288)</f>
        <v>0</v>
      </c>
      <c r="BX285" s="302">
        <f>SUMIF($CG$6:$CZ$6,BV$17,$CG290:$CZ290)</f>
        <v>0</v>
      </c>
      <c r="BY285" s="302">
        <f t="shared" ref="BY285:BY341" si="963">SUMIF($CG$6:$CZ$6,BY$17,$CG289:$CZ289)</f>
        <v>0</v>
      </c>
      <c r="BZ285" s="302">
        <f>SUMIF($CG$6:$CZ$6,BY$17,$CG288:$CZ288)</f>
        <v>0</v>
      </c>
      <c r="CA285" s="302">
        <f>SUMIF($CG$6:$CZ$6,BY$17,$CG290:$CZ290)</f>
        <v>0</v>
      </c>
      <c r="CB285" s="189"/>
      <c r="CC285" s="303"/>
      <c r="CD285" s="303"/>
      <c r="CF285" s="293"/>
      <c r="CG285" s="315"/>
    </row>
    <row r="286" spans="1:104" ht="15" hidden="1" customHeight="1" outlineLevel="1" x14ac:dyDescent="0.3">
      <c r="A286" s="304"/>
      <c r="B286" s="338"/>
      <c r="C286" s="305"/>
      <c r="D286" s="306"/>
      <c r="E286" s="401" t="str">
        <f>_xlfn.IFNA(INDEX(Table_Def[[Asset category]:[Unit]],MATCH(Insert_Assets!B286,Table_Def[Asset category],0),2),"")</f>
        <v/>
      </c>
      <c r="F286" s="339"/>
      <c r="G286" s="340" t="s">
        <v>211</v>
      </c>
      <c r="H286" s="309">
        <f t="shared" si="943"/>
        <v>0</v>
      </c>
      <c r="I286" s="341"/>
      <c r="J286" s="342"/>
      <c r="K286" s="311">
        <f t="shared" si="938"/>
        <v>0</v>
      </c>
      <c r="L286" s="312">
        <f t="shared" si="916"/>
        <v>1</v>
      </c>
      <c r="M286" s="313">
        <f t="shared" si="939"/>
        <v>0</v>
      </c>
      <c r="N286" s="316">
        <f>_xlfn.IFNA(IF(INDEX(Table_Def[],MATCH(B286,Table_Def[Asset category],0),3)=0,20,INDEX(Table_Def[],MATCH(B286,Table_Def[Asset category],0),3)),0)</f>
        <v>0</v>
      </c>
      <c r="P286" s="178"/>
      <c r="Q286" s="178"/>
      <c r="R286" s="178"/>
      <c r="S286" s="178"/>
      <c r="T286" s="302"/>
      <c r="U286" s="302"/>
      <c r="V286" s="302"/>
      <c r="W286" s="302"/>
      <c r="X286" s="302"/>
      <c r="Y286" s="302"/>
      <c r="Z286" s="302"/>
      <c r="AA286" s="302"/>
      <c r="AB286" s="302"/>
      <c r="AC286" s="302"/>
      <c r="AD286" s="302"/>
      <c r="AE286" s="302"/>
      <c r="AF286" s="302"/>
      <c r="AG286" s="302"/>
      <c r="AH286" s="302"/>
      <c r="AI286" s="302"/>
      <c r="AJ286" s="302"/>
      <c r="AK286" s="302"/>
      <c r="AL286" s="302"/>
      <c r="AM286" s="302"/>
      <c r="AN286" s="302"/>
      <c r="AO286" s="302"/>
      <c r="AP286" s="302"/>
      <c r="AQ286" s="302"/>
      <c r="AR286" s="302"/>
      <c r="AS286" s="302"/>
      <c r="AT286" s="302"/>
      <c r="AU286" s="302"/>
      <c r="AV286" s="302"/>
      <c r="AW286" s="302"/>
      <c r="AX286" s="302"/>
      <c r="AY286" s="302"/>
      <c r="AZ286" s="302"/>
      <c r="BA286" s="302"/>
      <c r="BB286" s="302"/>
      <c r="BC286" s="302"/>
      <c r="BD286" s="302"/>
      <c r="BE286" s="302"/>
      <c r="BF286" s="302"/>
      <c r="BG286" s="302"/>
      <c r="BH286" s="302"/>
      <c r="BI286" s="302"/>
      <c r="BJ286" s="302"/>
      <c r="BK286" s="302"/>
      <c r="BL286" s="302"/>
      <c r="BM286" s="302"/>
      <c r="BN286" s="302"/>
      <c r="BO286" s="302"/>
      <c r="BP286" s="302"/>
      <c r="BQ286" s="302"/>
      <c r="BR286" s="302"/>
      <c r="BS286" s="302"/>
      <c r="BT286" s="302"/>
      <c r="BU286" s="302"/>
      <c r="BV286" s="302"/>
      <c r="BW286" s="302"/>
      <c r="BX286" s="302"/>
      <c r="BY286" s="302"/>
      <c r="BZ286" s="302"/>
      <c r="CA286" s="302"/>
      <c r="CB286" s="189"/>
      <c r="CC286" s="303"/>
      <c r="CD286" s="303"/>
      <c r="CE286" s="53" t="s">
        <v>49</v>
      </c>
      <c r="CF286" s="293"/>
      <c r="CG286" s="314">
        <f>IF($I285=CG$6,$N285,
IF(CF285&gt;0,CF285-1,0))</f>
        <v>0</v>
      </c>
      <c r="CH286" s="314">
        <f ca="1">IF(OR($I285=CH$6,CG287=$N285),$N285,
IF(CG286&gt;0,CG286-1,0))</f>
        <v>0</v>
      </c>
      <c r="CI286" s="314">
        <f t="shared" ref="CI286" ca="1" si="964">IF(OR($I285=CI$6,CH287=$N285),$N285,
IF(CH286&gt;0,CH286-1,0))</f>
        <v>0</v>
      </c>
      <c r="CJ286" s="314">
        <f t="shared" ref="CJ286" ca="1" si="965">IF(OR($I285=CJ$6,CI287=$N285),$N285,
IF(CI286&gt;0,CI286-1,0))</f>
        <v>0</v>
      </c>
      <c r="CK286" s="314">
        <f t="shared" ref="CK286" ca="1" si="966">IF(OR($I285=CK$6,CJ287=$N285),$N285,
IF(CJ286&gt;0,CJ286-1,0))</f>
        <v>0</v>
      </c>
      <c r="CL286" s="314">
        <f t="shared" ref="CL286" ca="1" si="967">IF(OR($I285=CL$6,CK287=$N285),$N285,
IF(CK286&gt;0,CK286-1,0))</f>
        <v>0</v>
      </c>
      <c r="CM286" s="314">
        <f t="shared" ref="CM286" ca="1" si="968">IF(OR($I285=CM$6,CL287=$N285),$N285,
IF(CL286&gt;0,CL286-1,0))</f>
        <v>0</v>
      </c>
      <c r="CN286" s="314">
        <f t="shared" ref="CN286" ca="1" si="969">IF(OR($I285=CN$6,CM287=$N285),$N285,
IF(CM286&gt;0,CM286-1,0))</f>
        <v>0</v>
      </c>
      <c r="CO286" s="314">
        <f t="shared" ref="CO286" ca="1" si="970">IF(OR($I285=CO$6,CN287=$N285),$N285,
IF(CN286&gt;0,CN286-1,0))</f>
        <v>0</v>
      </c>
      <c r="CP286" s="314">
        <f t="shared" ref="CP286" ca="1" si="971">IF(OR($I285=CP$6,CO287=$N285),$N285,
IF(CO286&gt;0,CO286-1,0))</f>
        <v>0</v>
      </c>
      <c r="CQ286" s="314">
        <f t="shared" ref="CQ286" ca="1" si="972">IF(OR($I285=CQ$6,CP287=$N285),$N285,
IF(CP286&gt;0,CP286-1,0))</f>
        <v>0</v>
      </c>
      <c r="CR286" s="314">
        <f t="shared" ref="CR286" ca="1" si="973">IF(OR($I285=CR$6,CQ287=$N285),$N285,
IF(CQ286&gt;0,CQ286-1,0))</f>
        <v>0</v>
      </c>
      <c r="CS286" s="314">
        <f t="shared" ref="CS286" ca="1" si="974">IF(OR($I285=CS$6,CR287=$N285),$N285,
IF(CR286&gt;0,CR286-1,0))</f>
        <v>0</v>
      </c>
      <c r="CT286" s="314">
        <f t="shared" ref="CT286" ca="1" si="975">IF(OR($I285=CT$6,CS287=$N285),$N285,
IF(CS286&gt;0,CS286-1,0))</f>
        <v>0</v>
      </c>
      <c r="CU286" s="314">
        <f t="shared" ref="CU286" ca="1" si="976">IF(OR($I285=CU$6,CT287=$N285),$N285,
IF(CT286&gt;0,CT286-1,0))</f>
        <v>0</v>
      </c>
      <c r="CV286" s="314">
        <f t="shared" ref="CV286" ca="1" si="977">IF(OR($I285=CV$6,CU287=$N285),$N285,
IF(CU286&gt;0,CU286-1,0))</f>
        <v>0</v>
      </c>
      <c r="CW286" s="314">
        <f t="shared" ref="CW286" ca="1" si="978">IF(OR($I285=CW$6,CV287=$N285),$N285,
IF(CV286&gt;0,CV286-1,0))</f>
        <v>0</v>
      </c>
      <c r="CX286" s="314">
        <f t="shared" ref="CX286" ca="1" si="979">IF(OR($I285=CX$6,CW287=$N285),$N285,
IF(CW286&gt;0,CW286-1,0))</f>
        <v>0</v>
      </c>
      <c r="CY286" s="314">
        <f t="shared" ref="CY286" ca="1" si="980">IF(OR($I285=CY$6,CX287=$N285),$N285,
IF(CX286&gt;0,CX286-1,0))</f>
        <v>0</v>
      </c>
      <c r="CZ286" s="314">
        <f t="shared" ref="CZ286" ca="1" si="981">IF(OR($I285=CZ$6,CY287=$N285),$N285,
IF(CY286&gt;0,CY286-1,0))</f>
        <v>0</v>
      </c>
    </row>
    <row r="287" spans="1:104" ht="15" hidden="1" customHeight="1" outlineLevel="1" x14ac:dyDescent="0.3">
      <c r="A287" s="304"/>
      <c r="B287" s="338"/>
      <c r="C287" s="305"/>
      <c r="D287" s="306"/>
      <c r="E287" s="401" t="str">
        <f>_xlfn.IFNA(INDEX(Table_Def[[Asset category]:[Unit]],MATCH(Insert_Assets!B287,Table_Def[Asset category],0),2),"")</f>
        <v/>
      </c>
      <c r="F287" s="339"/>
      <c r="G287" s="340" t="s">
        <v>211</v>
      </c>
      <c r="H287" s="309">
        <f t="shared" si="943"/>
        <v>0</v>
      </c>
      <c r="I287" s="341"/>
      <c r="J287" s="342"/>
      <c r="K287" s="311"/>
      <c r="L287" s="312">
        <f t="shared" si="916"/>
        <v>1</v>
      </c>
      <c r="M287" s="313">
        <f t="shared" si="939"/>
        <v>0</v>
      </c>
      <c r="N287" s="316">
        <f>_xlfn.IFNA(IF(INDEX(Table_Def[],MATCH(B287,Table_Def[Asset category],0),3)=0,20,INDEX(Table_Def[],MATCH(B287,Table_Def[Asset category],0),3)),0)</f>
        <v>0</v>
      </c>
      <c r="P287" s="178"/>
      <c r="Q287" s="178"/>
      <c r="R287" s="178"/>
      <c r="S287" s="178"/>
      <c r="T287" s="302"/>
      <c r="U287" s="302"/>
      <c r="V287" s="302"/>
      <c r="W287" s="302"/>
      <c r="X287" s="302"/>
      <c r="Y287" s="302"/>
      <c r="Z287" s="302"/>
      <c r="AA287" s="302"/>
      <c r="AB287" s="302"/>
      <c r="AC287" s="302"/>
      <c r="AD287" s="302"/>
      <c r="AE287" s="302"/>
      <c r="AF287" s="302"/>
      <c r="AG287" s="302"/>
      <c r="AH287" s="302"/>
      <c r="AI287" s="302"/>
      <c r="AJ287" s="302"/>
      <c r="AK287" s="302"/>
      <c r="AL287" s="302"/>
      <c r="AM287" s="302"/>
      <c r="AN287" s="302"/>
      <c r="AO287" s="302"/>
      <c r="AP287" s="302"/>
      <c r="AQ287" s="302"/>
      <c r="AR287" s="302"/>
      <c r="AS287" s="302"/>
      <c r="AT287" s="302"/>
      <c r="AU287" s="302"/>
      <c r="AV287" s="302"/>
      <c r="AW287" s="302"/>
      <c r="AX287" s="302"/>
      <c r="AY287" s="302"/>
      <c r="AZ287" s="302"/>
      <c r="BA287" s="302"/>
      <c r="BB287" s="302"/>
      <c r="BC287" s="302"/>
      <c r="BD287" s="302"/>
      <c r="BE287" s="302"/>
      <c r="BF287" s="302"/>
      <c r="BG287" s="302"/>
      <c r="BH287" s="302"/>
      <c r="BI287" s="302"/>
      <c r="BJ287" s="302"/>
      <c r="BK287" s="302"/>
      <c r="BL287" s="302"/>
      <c r="BM287" s="302"/>
      <c r="BN287" s="302"/>
      <c r="BO287" s="302"/>
      <c r="BP287" s="302"/>
      <c r="BQ287" s="302"/>
      <c r="BR287" s="302"/>
      <c r="BS287" s="302"/>
      <c r="BT287" s="302"/>
      <c r="BU287" s="302"/>
      <c r="BV287" s="302"/>
      <c r="BW287" s="302"/>
      <c r="BX287" s="302"/>
      <c r="BY287" s="302"/>
      <c r="BZ287" s="302"/>
      <c r="CA287" s="302"/>
      <c r="CB287" s="189"/>
      <c r="CC287" s="303"/>
      <c r="CD287" s="303"/>
      <c r="CE287" s="53" t="s">
        <v>116</v>
      </c>
      <c r="CF287" s="293"/>
      <c r="CG287" s="314">
        <f t="shared" ref="CG287" ca="1" si="982">IF(AND(CG286=$N285,CG286&gt;0),1,IF(CG286=0,0,OFFSET(CG286,,(CG286-$N285),1,1)-CG286+1))</f>
        <v>0</v>
      </c>
      <c r="CH287" s="314">
        <f ca="1">IF(AND(CH286=$N285,CH286&gt;0),1,IF(CH286=0,0,OFFSET(CH286,,(CH286-$N285),1,1)-CH286+1))</f>
        <v>0</v>
      </c>
      <c r="CI287" s="314">
        <f t="shared" ref="CI287:CZ287" ca="1" si="983">IF(AND(CI286=$N285,CI286&gt;0),1,IF(CI286=0,0,OFFSET(CI286,,(CI286-$N285),1,1)-CI286+1))</f>
        <v>0</v>
      </c>
      <c r="CJ287" s="314">
        <f t="shared" ca="1" si="983"/>
        <v>0</v>
      </c>
      <c r="CK287" s="314">
        <f t="shared" ca="1" si="983"/>
        <v>0</v>
      </c>
      <c r="CL287" s="314">
        <f t="shared" ca="1" si="983"/>
        <v>0</v>
      </c>
      <c r="CM287" s="314">
        <f t="shared" ca="1" si="983"/>
        <v>0</v>
      </c>
      <c r="CN287" s="314">
        <f t="shared" ca="1" si="983"/>
        <v>0</v>
      </c>
      <c r="CO287" s="314">
        <f t="shared" ca="1" si="983"/>
        <v>0</v>
      </c>
      <c r="CP287" s="314">
        <f t="shared" ca="1" si="983"/>
        <v>0</v>
      </c>
      <c r="CQ287" s="314">
        <f t="shared" ca="1" si="983"/>
        <v>0</v>
      </c>
      <c r="CR287" s="314">
        <f t="shared" ca="1" si="983"/>
        <v>0</v>
      </c>
      <c r="CS287" s="314">
        <f t="shared" ca="1" si="983"/>
        <v>0</v>
      </c>
      <c r="CT287" s="314">
        <f t="shared" ca="1" si="983"/>
        <v>0</v>
      </c>
      <c r="CU287" s="314">
        <f t="shared" ca="1" si="983"/>
        <v>0</v>
      </c>
      <c r="CV287" s="314">
        <f t="shared" ca="1" si="983"/>
        <v>0</v>
      </c>
      <c r="CW287" s="314">
        <f t="shared" ca="1" si="983"/>
        <v>0</v>
      </c>
      <c r="CX287" s="314">
        <f t="shared" ca="1" si="983"/>
        <v>0</v>
      </c>
      <c r="CY287" s="314">
        <f t="shared" ca="1" si="983"/>
        <v>0</v>
      </c>
      <c r="CZ287" s="314">
        <f t="shared" ca="1" si="983"/>
        <v>0</v>
      </c>
    </row>
    <row r="288" spans="1:104" ht="15" hidden="1" customHeight="1" outlineLevel="1" x14ac:dyDescent="0.3">
      <c r="A288" s="304"/>
      <c r="B288" s="338"/>
      <c r="C288" s="305"/>
      <c r="D288" s="306"/>
      <c r="E288" s="401" t="str">
        <f>_xlfn.IFNA(INDEX(Table_Def[[Asset category]:[Unit]],MATCH(Insert_Assets!B288,Table_Def[Asset category],0),2),"")</f>
        <v/>
      </c>
      <c r="F288" s="339"/>
      <c r="G288" s="340" t="s">
        <v>211</v>
      </c>
      <c r="H288" s="309">
        <f t="shared" si="943"/>
        <v>0</v>
      </c>
      <c r="I288" s="341"/>
      <c r="J288" s="342"/>
      <c r="K288" s="311">
        <f t="shared" ref="K288:K293" si="984">SUMIF($J$22:$J$384,J288,$H$22:$H$384)</f>
        <v>0</v>
      </c>
      <c r="L288" s="312">
        <f t="shared" si="916"/>
        <v>1</v>
      </c>
      <c r="M288" s="313">
        <f t="shared" si="939"/>
        <v>0</v>
      </c>
      <c r="N288" s="316">
        <f>_xlfn.IFNA(IF(INDEX(Table_Def[],MATCH(B288,Table_Def[Asset category],0),3)=0,20,INDEX(Table_Def[],MATCH(B288,Table_Def[Asset category],0),3)),0)</f>
        <v>0</v>
      </c>
      <c r="P288" s="178"/>
      <c r="Q288" s="178"/>
      <c r="R288" s="178"/>
      <c r="S288" s="178"/>
      <c r="T288" s="302"/>
      <c r="U288" s="302"/>
      <c r="V288" s="302"/>
      <c r="W288" s="302"/>
      <c r="X288" s="302"/>
      <c r="Y288" s="302"/>
      <c r="Z288" s="302"/>
      <c r="AA288" s="302"/>
      <c r="AB288" s="302"/>
      <c r="AC288" s="302"/>
      <c r="AD288" s="302"/>
      <c r="AE288" s="302"/>
      <c r="AF288" s="302"/>
      <c r="AG288" s="302"/>
      <c r="AH288" s="302"/>
      <c r="AI288" s="302"/>
      <c r="AJ288" s="302"/>
      <c r="AK288" s="302"/>
      <c r="AL288" s="302"/>
      <c r="AM288" s="302"/>
      <c r="AN288" s="302"/>
      <c r="AO288" s="302"/>
      <c r="AP288" s="302"/>
      <c r="AQ288" s="302"/>
      <c r="AR288" s="302"/>
      <c r="AS288" s="302"/>
      <c r="AT288" s="302"/>
      <c r="AU288" s="302"/>
      <c r="AV288" s="302"/>
      <c r="AW288" s="302"/>
      <c r="AX288" s="302"/>
      <c r="AY288" s="302"/>
      <c r="AZ288" s="302"/>
      <c r="BA288" s="302"/>
      <c r="BB288" s="302"/>
      <c r="BC288" s="302"/>
      <c r="BD288" s="302"/>
      <c r="BE288" s="302"/>
      <c r="BF288" s="302"/>
      <c r="BG288" s="302"/>
      <c r="BH288" s="302"/>
      <c r="BI288" s="302"/>
      <c r="BJ288" s="302"/>
      <c r="BK288" s="302"/>
      <c r="BL288" s="302"/>
      <c r="BM288" s="302"/>
      <c r="BN288" s="302"/>
      <c r="BO288" s="302"/>
      <c r="BP288" s="302"/>
      <c r="BQ288" s="302"/>
      <c r="BR288" s="302"/>
      <c r="BS288" s="302"/>
      <c r="BT288" s="302"/>
      <c r="BU288" s="302"/>
      <c r="BV288" s="302"/>
      <c r="BW288" s="302"/>
      <c r="BX288" s="302"/>
      <c r="BY288" s="302"/>
      <c r="BZ288" s="302"/>
      <c r="CA288" s="302"/>
      <c r="CB288" s="189"/>
      <c r="CC288" s="303"/>
      <c r="CD288" s="303"/>
      <c r="CE288" s="53" t="s">
        <v>3</v>
      </c>
      <c r="CG288" s="315">
        <f t="shared" ref="CG288:CK288" si="985">IF($I285=CG$6,$H285*$L285,IF(CG286=$N285,$H285,
IF(CF288&gt;0,+CF288-CF289,0)))</f>
        <v>0</v>
      </c>
      <c r="CH288" s="315">
        <f t="shared" ca="1" si="985"/>
        <v>0</v>
      </c>
      <c r="CI288" s="315">
        <f t="shared" ca="1" si="985"/>
        <v>0</v>
      </c>
      <c r="CJ288" s="315">
        <f t="shared" ca="1" si="985"/>
        <v>0</v>
      </c>
      <c r="CK288" s="315">
        <f t="shared" ca="1" si="985"/>
        <v>0</v>
      </c>
      <c r="CL288" s="315">
        <f ca="1">IF($I285=CL$6,$H285*$L285,IF(CL286=$N285,$H285,
IF(CK288&gt;0,+CK288-CK289,0)))</f>
        <v>0</v>
      </c>
      <c r="CM288" s="315">
        <f t="shared" ref="CM288:CZ288" ca="1" si="986">IF($I285=CM$6,$H285*$L285,IF(CM286=$N285,$H285,
IF(CL288&gt;0,+CL288-CL289,0)))</f>
        <v>0</v>
      </c>
      <c r="CN288" s="315">
        <f t="shared" ca="1" si="986"/>
        <v>0</v>
      </c>
      <c r="CO288" s="315">
        <f t="shared" ca="1" si="986"/>
        <v>0</v>
      </c>
      <c r="CP288" s="315">
        <f t="shared" ca="1" si="986"/>
        <v>0</v>
      </c>
      <c r="CQ288" s="315">
        <f t="shared" ca="1" si="986"/>
        <v>0</v>
      </c>
      <c r="CR288" s="315">
        <f t="shared" ca="1" si="986"/>
        <v>0</v>
      </c>
      <c r="CS288" s="315">
        <f t="shared" ca="1" si="986"/>
        <v>0</v>
      </c>
      <c r="CT288" s="315">
        <f t="shared" ca="1" si="986"/>
        <v>0</v>
      </c>
      <c r="CU288" s="315">
        <f t="shared" ca="1" si="986"/>
        <v>0</v>
      </c>
      <c r="CV288" s="315">
        <f t="shared" ca="1" si="986"/>
        <v>0</v>
      </c>
      <c r="CW288" s="315">
        <f t="shared" ca="1" si="986"/>
        <v>0</v>
      </c>
      <c r="CX288" s="315">
        <f t="shared" ca="1" si="986"/>
        <v>0</v>
      </c>
      <c r="CY288" s="315">
        <f t="shared" ca="1" si="986"/>
        <v>0</v>
      </c>
      <c r="CZ288" s="315">
        <f t="shared" ca="1" si="986"/>
        <v>0</v>
      </c>
    </row>
    <row r="289" spans="1:104" ht="15" hidden="1" customHeight="1" outlineLevel="1" x14ac:dyDescent="0.3">
      <c r="A289" s="304"/>
      <c r="B289" s="338"/>
      <c r="C289" s="305"/>
      <c r="D289" s="306"/>
      <c r="E289" s="401" t="str">
        <f>_xlfn.IFNA(INDEX(Table_Def[[Asset category]:[Unit]],MATCH(Insert_Assets!B289,Table_Def[Asset category],0),2),"")</f>
        <v/>
      </c>
      <c r="F289" s="339"/>
      <c r="G289" s="340" t="s">
        <v>211</v>
      </c>
      <c r="H289" s="309">
        <f t="shared" si="943"/>
        <v>0</v>
      </c>
      <c r="I289" s="341"/>
      <c r="J289" s="342"/>
      <c r="K289" s="311">
        <f t="shared" si="984"/>
        <v>0</v>
      </c>
      <c r="L289" s="312">
        <f t="shared" si="916"/>
        <v>1</v>
      </c>
      <c r="M289" s="313">
        <f t="shared" si="939"/>
        <v>0</v>
      </c>
      <c r="N289" s="316">
        <f>_xlfn.IFNA(IF(INDEX(Table_Def[],MATCH(B289,Table_Def[Asset category],0),3)=0,20,INDEX(Table_Def[],MATCH(B289,Table_Def[Asset category],0),3)),0)</f>
        <v>0</v>
      </c>
      <c r="P289" s="178"/>
      <c r="Q289" s="178"/>
      <c r="R289" s="178"/>
      <c r="S289" s="178"/>
      <c r="T289" s="302"/>
      <c r="U289" s="302"/>
      <c r="V289" s="302"/>
      <c r="W289" s="302"/>
      <c r="X289" s="302"/>
      <c r="Y289" s="302"/>
      <c r="Z289" s="302"/>
      <c r="AA289" s="302"/>
      <c r="AB289" s="302"/>
      <c r="AC289" s="302"/>
      <c r="AD289" s="302"/>
      <c r="AE289" s="302"/>
      <c r="AF289" s="302"/>
      <c r="AG289" s="302"/>
      <c r="AH289" s="302"/>
      <c r="AI289" s="302"/>
      <c r="AJ289" s="302"/>
      <c r="AK289" s="302"/>
      <c r="AL289" s="302"/>
      <c r="AM289" s="302"/>
      <c r="AN289" s="302"/>
      <c r="AO289" s="302"/>
      <c r="AP289" s="302"/>
      <c r="AQ289" s="302"/>
      <c r="AR289" s="302"/>
      <c r="AS289" s="302"/>
      <c r="AT289" s="302"/>
      <c r="AU289" s="302"/>
      <c r="AV289" s="302"/>
      <c r="AW289" s="302"/>
      <c r="AX289" s="302"/>
      <c r="AY289" s="302"/>
      <c r="AZ289" s="302"/>
      <c r="BA289" s="302"/>
      <c r="BB289" s="302"/>
      <c r="BC289" s="302"/>
      <c r="BD289" s="302"/>
      <c r="BE289" s="302"/>
      <c r="BF289" s="302"/>
      <c r="BG289" s="302"/>
      <c r="BH289" s="302"/>
      <c r="BI289" s="302"/>
      <c r="BJ289" s="302"/>
      <c r="BK289" s="302"/>
      <c r="BL289" s="302"/>
      <c r="BM289" s="302"/>
      <c r="BN289" s="302"/>
      <c r="BO289" s="302"/>
      <c r="BP289" s="302"/>
      <c r="BQ289" s="302"/>
      <c r="BR289" s="302"/>
      <c r="BS289" s="302"/>
      <c r="BT289" s="302"/>
      <c r="BU289" s="302"/>
      <c r="BV289" s="302"/>
      <c r="BW289" s="302"/>
      <c r="BX289" s="302"/>
      <c r="BY289" s="302"/>
      <c r="BZ289" s="302"/>
      <c r="CA289" s="302"/>
      <c r="CB289" s="189"/>
      <c r="CC289" s="303"/>
      <c r="CD289" s="303"/>
      <c r="CE289" s="53" t="s">
        <v>38</v>
      </c>
      <c r="CF289" s="315"/>
      <c r="CG289" s="315">
        <f>IF(CG290&lt;1,0,CG291-CG290)</f>
        <v>0</v>
      </c>
      <c r="CH289" s="315">
        <f t="shared" ref="CH289:CZ289" ca="1" si="987">IF(CH290&lt;1,0,CH291-CH290)</f>
        <v>0</v>
      </c>
      <c r="CI289" s="315">
        <f t="shared" ca="1" si="987"/>
        <v>0</v>
      </c>
      <c r="CJ289" s="315">
        <f t="shared" ca="1" si="987"/>
        <v>0</v>
      </c>
      <c r="CK289" s="315">
        <f t="shared" ca="1" si="987"/>
        <v>0</v>
      </c>
      <c r="CL289" s="315">
        <f t="shared" ca="1" si="987"/>
        <v>0</v>
      </c>
      <c r="CM289" s="315">
        <f t="shared" ca="1" si="987"/>
        <v>0</v>
      </c>
      <c r="CN289" s="315">
        <f t="shared" ca="1" si="987"/>
        <v>0</v>
      </c>
      <c r="CO289" s="315">
        <f t="shared" ca="1" si="987"/>
        <v>0</v>
      </c>
      <c r="CP289" s="315">
        <f t="shared" ca="1" si="987"/>
        <v>0</v>
      </c>
      <c r="CQ289" s="315">
        <f t="shared" ca="1" si="987"/>
        <v>0</v>
      </c>
      <c r="CR289" s="315">
        <f t="shared" ca="1" si="987"/>
        <v>0</v>
      </c>
      <c r="CS289" s="315">
        <f t="shared" ca="1" si="987"/>
        <v>0</v>
      </c>
      <c r="CT289" s="315">
        <f t="shared" ca="1" si="987"/>
        <v>0</v>
      </c>
      <c r="CU289" s="315">
        <f t="shared" ca="1" si="987"/>
        <v>0</v>
      </c>
      <c r="CV289" s="315">
        <f t="shared" ca="1" si="987"/>
        <v>0</v>
      </c>
      <c r="CW289" s="315">
        <f t="shared" ca="1" si="987"/>
        <v>0</v>
      </c>
      <c r="CX289" s="315">
        <f t="shared" ca="1" si="987"/>
        <v>0</v>
      </c>
      <c r="CY289" s="315">
        <f t="shared" ca="1" si="987"/>
        <v>0</v>
      </c>
      <c r="CZ289" s="315">
        <f t="shared" ca="1" si="987"/>
        <v>0</v>
      </c>
    </row>
    <row r="290" spans="1:104" ht="15" hidden="1" customHeight="1" outlineLevel="1" x14ac:dyDescent="0.3">
      <c r="A290" s="304"/>
      <c r="B290" s="338"/>
      <c r="C290" s="305"/>
      <c r="D290" s="306"/>
      <c r="E290" s="401" t="str">
        <f>_xlfn.IFNA(INDEX(Table_Def[[Asset category]:[Unit]],MATCH(Insert_Assets!B290,Table_Def[Asset category],0),2),"")</f>
        <v/>
      </c>
      <c r="F290" s="339"/>
      <c r="G290" s="340" t="s">
        <v>211</v>
      </c>
      <c r="H290" s="309">
        <f t="shared" si="943"/>
        <v>0</v>
      </c>
      <c r="I290" s="341"/>
      <c r="J290" s="342"/>
      <c r="K290" s="311">
        <f t="shared" si="984"/>
        <v>0</v>
      </c>
      <c r="L290" s="312">
        <f t="shared" si="916"/>
        <v>1</v>
      </c>
      <c r="M290" s="313">
        <f t="shared" si="939"/>
        <v>0</v>
      </c>
      <c r="N290" s="316">
        <f>_xlfn.IFNA(IF(INDEX(Table_Def[],MATCH(B290,Table_Def[Asset category],0),3)=0,20,INDEX(Table_Def[],MATCH(B290,Table_Def[Asset category],0),3)),0)</f>
        <v>0</v>
      </c>
      <c r="P290" s="178"/>
      <c r="Q290" s="178"/>
      <c r="R290" s="178"/>
      <c r="S290" s="178"/>
      <c r="T290" s="302"/>
      <c r="U290" s="302"/>
      <c r="V290" s="302"/>
      <c r="W290" s="302"/>
      <c r="X290" s="302"/>
      <c r="Y290" s="302"/>
      <c r="Z290" s="302"/>
      <c r="AA290" s="302"/>
      <c r="AB290" s="302"/>
      <c r="AC290" s="302"/>
      <c r="AD290" s="302"/>
      <c r="AE290" s="302"/>
      <c r="AF290" s="302"/>
      <c r="AG290" s="302"/>
      <c r="AH290" s="302"/>
      <c r="AI290" s="302"/>
      <c r="AJ290" s="302"/>
      <c r="AK290" s="302"/>
      <c r="AL290" s="302"/>
      <c r="AM290" s="302"/>
      <c r="AN290" s="302"/>
      <c r="AO290" s="302"/>
      <c r="AP290" s="302"/>
      <c r="AQ290" s="302"/>
      <c r="AR290" s="302"/>
      <c r="AS290" s="302"/>
      <c r="AT290" s="302"/>
      <c r="AU290" s="302"/>
      <c r="AV290" s="302"/>
      <c r="AW290" s="302"/>
      <c r="AX290" s="302"/>
      <c r="AY290" s="302"/>
      <c r="AZ290" s="302"/>
      <c r="BA290" s="302"/>
      <c r="BB290" s="302"/>
      <c r="BC290" s="302"/>
      <c r="BD290" s="302"/>
      <c r="BE290" s="302"/>
      <c r="BF290" s="302"/>
      <c r="BG290" s="302"/>
      <c r="BH290" s="302"/>
      <c r="BI290" s="302"/>
      <c r="BJ290" s="302"/>
      <c r="BK290" s="302"/>
      <c r="BL290" s="302"/>
      <c r="BM290" s="302"/>
      <c r="BN290" s="302"/>
      <c r="BO290" s="302"/>
      <c r="BP290" s="302"/>
      <c r="BQ290" s="302"/>
      <c r="BR290" s="302"/>
      <c r="BS290" s="302"/>
      <c r="BT290" s="302"/>
      <c r="BU290" s="302"/>
      <c r="BV290" s="302"/>
      <c r="BW290" s="302"/>
      <c r="BX290" s="302"/>
      <c r="BY290" s="302"/>
      <c r="BZ290" s="302"/>
      <c r="CA290" s="302"/>
      <c r="CB290" s="189"/>
      <c r="CC290" s="303"/>
      <c r="CD290" s="303"/>
      <c r="CE290" s="53" t="s">
        <v>47</v>
      </c>
      <c r="CG290" s="315">
        <f>CG288*Insert_Finance!$C$17</f>
        <v>0</v>
      </c>
      <c r="CH290" s="315">
        <f ca="1">CH288*Insert_Finance!$C$17</f>
        <v>0</v>
      </c>
      <c r="CI290" s="315">
        <f ca="1">CI288*Insert_Finance!$C$17</f>
        <v>0</v>
      </c>
      <c r="CJ290" s="315">
        <f ca="1">CJ288*Insert_Finance!$C$17</f>
        <v>0</v>
      </c>
      <c r="CK290" s="315">
        <f ca="1">CK288*Insert_Finance!$C$17</f>
        <v>0</v>
      </c>
      <c r="CL290" s="315">
        <f ca="1">CL288*Insert_Finance!$C$17</f>
        <v>0</v>
      </c>
      <c r="CM290" s="315">
        <f ca="1">CM288*Insert_Finance!$C$17</f>
        <v>0</v>
      </c>
      <c r="CN290" s="315">
        <f ca="1">CN288*Insert_Finance!$C$17</f>
        <v>0</v>
      </c>
      <c r="CO290" s="315">
        <f ca="1">CO288*Insert_Finance!$C$17</f>
        <v>0</v>
      </c>
      <c r="CP290" s="315">
        <f ca="1">CP288*Insert_Finance!$C$17</f>
        <v>0</v>
      </c>
      <c r="CQ290" s="315">
        <f ca="1">CQ288*Insert_Finance!$C$17</f>
        <v>0</v>
      </c>
      <c r="CR290" s="315">
        <f ca="1">CR288*Insert_Finance!$C$17</f>
        <v>0</v>
      </c>
      <c r="CS290" s="315">
        <f ca="1">CS288*Insert_Finance!$C$17</f>
        <v>0</v>
      </c>
      <c r="CT290" s="315">
        <f ca="1">CT288*Insert_Finance!$C$17</f>
        <v>0</v>
      </c>
      <c r="CU290" s="315">
        <f ca="1">CU288*Insert_Finance!$C$17</f>
        <v>0</v>
      </c>
      <c r="CV290" s="315">
        <f ca="1">CV288*Insert_Finance!$C$17</f>
        <v>0</v>
      </c>
      <c r="CW290" s="315">
        <f ca="1">CW288*Insert_Finance!$C$17</f>
        <v>0</v>
      </c>
      <c r="CX290" s="315">
        <f ca="1">CX288*Insert_Finance!$C$17</f>
        <v>0</v>
      </c>
      <c r="CY290" s="315">
        <f ca="1">CY288*Insert_Finance!$C$17</f>
        <v>0</v>
      </c>
      <c r="CZ290" s="315">
        <f ca="1">CZ288*Insert_Finance!$C$17</f>
        <v>0</v>
      </c>
    </row>
    <row r="291" spans="1:104" ht="15" hidden="1" customHeight="1" outlineLevel="1" x14ac:dyDescent="0.3">
      <c r="A291" s="304"/>
      <c r="B291" s="338"/>
      <c r="C291" s="305"/>
      <c r="D291" s="306"/>
      <c r="E291" s="401" t="str">
        <f>_xlfn.IFNA(INDEX(Table_Def[[Asset category]:[Unit]],MATCH(Insert_Assets!B291,Table_Def[Asset category],0),2),"")</f>
        <v/>
      </c>
      <c r="F291" s="339"/>
      <c r="G291" s="340" t="s">
        <v>211</v>
      </c>
      <c r="H291" s="309">
        <f t="shared" si="943"/>
        <v>0</v>
      </c>
      <c r="I291" s="341"/>
      <c r="J291" s="342"/>
      <c r="K291" s="311">
        <f t="shared" si="984"/>
        <v>0</v>
      </c>
      <c r="L291" s="312">
        <f t="shared" si="916"/>
        <v>1</v>
      </c>
      <c r="M291" s="313">
        <f t="shared" si="939"/>
        <v>0</v>
      </c>
      <c r="N291" s="316">
        <f>_xlfn.IFNA(IF(INDEX(Table_Def[],MATCH(B291,Table_Def[Asset category],0),3)=0,20,INDEX(Table_Def[],MATCH(B291,Table_Def[Asset category],0),3)),0)</f>
        <v>0</v>
      </c>
      <c r="P291" s="178"/>
      <c r="Q291" s="178"/>
      <c r="R291" s="178"/>
      <c r="S291" s="178"/>
      <c r="T291" s="302"/>
      <c r="U291" s="302"/>
      <c r="V291" s="302"/>
      <c r="W291" s="302"/>
      <c r="X291" s="302"/>
      <c r="Y291" s="302"/>
      <c r="Z291" s="302"/>
      <c r="AA291" s="302"/>
      <c r="AB291" s="302"/>
      <c r="AC291" s="302"/>
      <c r="AD291" s="302"/>
      <c r="AE291" s="302"/>
      <c r="AF291" s="302"/>
      <c r="AG291" s="302"/>
      <c r="AH291" s="302"/>
      <c r="AI291" s="302"/>
      <c r="AJ291" s="302"/>
      <c r="AK291" s="302"/>
      <c r="AL291" s="302"/>
      <c r="AM291" s="302"/>
      <c r="AN291" s="302"/>
      <c r="AO291" s="302"/>
      <c r="AP291" s="302"/>
      <c r="AQ291" s="302"/>
      <c r="AR291" s="302"/>
      <c r="AS291" s="302"/>
      <c r="AT291" s="302"/>
      <c r="AU291" s="302"/>
      <c r="AV291" s="302"/>
      <c r="AW291" s="302"/>
      <c r="AX291" s="302"/>
      <c r="AY291" s="302"/>
      <c r="AZ291" s="302"/>
      <c r="BA291" s="302"/>
      <c r="BB291" s="302"/>
      <c r="BC291" s="302"/>
      <c r="BD291" s="302"/>
      <c r="BE291" s="302"/>
      <c r="BF291" s="302"/>
      <c r="BG291" s="302"/>
      <c r="BH291" s="302"/>
      <c r="BI291" s="302"/>
      <c r="BJ291" s="302"/>
      <c r="BK291" s="302"/>
      <c r="BL291" s="302"/>
      <c r="BM291" s="302"/>
      <c r="BN291" s="302"/>
      <c r="BO291" s="302"/>
      <c r="BP291" s="302"/>
      <c r="BQ291" s="302"/>
      <c r="BR291" s="302"/>
      <c r="BS291" s="302"/>
      <c r="BT291" s="302"/>
      <c r="BU291" s="302"/>
      <c r="BV291" s="302"/>
      <c r="BW291" s="302"/>
      <c r="BX291" s="302"/>
      <c r="BY291" s="302"/>
      <c r="BZ291" s="302"/>
      <c r="CA291" s="302"/>
      <c r="CB291" s="189"/>
      <c r="CC291" s="303"/>
      <c r="CD291" s="303"/>
      <c r="CE291" s="53" t="s">
        <v>48</v>
      </c>
      <c r="CF291" s="315"/>
      <c r="CG291" s="315">
        <f ca="1">IF(CG288=0,0,
IF(CG288&lt;1,0,
IF($N285-CG286&lt;&gt;$N285,-PMT(Insert_Finance!$C$17,$N285,OFFSET(CG288,,(CG286-$N285),1,1),0,0),
IF(CG286=0,0,CF291))))</f>
        <v>0</v>
      </c>
      <c r="CH291" s="315">
        <f ca="1">IF(CH288=0,0,
IF(CH288&lt;1,0,
IF($N285-CH286&lt;&gt;$N285,-PMT(Insert_Finance!$C$17,$N285,OFFSET(CH288,,(CH286-$N285),1,1),0,0),
IF(CH286=0,0,CG291))))</f>
        <v>0</v>
      </c>
      <c r="CI291" s="315">
        <f ca="1">IF(CI288=0,0,
IF(CI288&lt;1,0,
IF($N285-CI286&lt;&gt;$N285,-PMT(Insert_Finance!$C$17,$N285,OFFSET(CI288,,(CI286-$N285),1,1),0,0),
IF(CI286=0,0,CH291))))</f>
        <v>0</v>
      </c>
      <c r="CJ291" s="315">
        <f ca="1">IF(CJ288=0,0,
IF(CJ288&lt;1,0,
IF($N285-CJ286&lt;&gt;$N285,-PMT(Insert_Finance!$C$17,$N285,OFFSET(CJ288,,(CJ286-$N285),1,1),0,0),
IF(CJ286=0,0,CI291))))</f>
        <v>0</v>
      </c>
      <c r="CK291" s="315">
        <f ca="1">IF(CK288=0,0,
IF(CK288&lt;1,0,
IF($N285-CK286&lt;&gt;$N285,-PMT(Insert_Finance!$C$17,$N285,OFFSET(CK288,,(CK286-$N285),1,1),0,0),
IF(CK286=0,0,CJ291))))</f>
        <v>0</v>
      </c>
      <c r="CL291" s="315">
        <f ca="1">IF(CL288=0,0,
IF(CL288&lt;1,0,
IF($N285-CL286&lt;&gt;$N285,-PMT(Insert_Finance!$C$17,$N285,OFFSET(CL288,,(CL286-$N285),1,1),0,0),
IF(CL286=0,0,CK291))))</f>
        <v>0</v>
      </c>
      <c r="CM291" s="315">
        <f ca="1">IF(CM288=0,0,
IF(CM288&lt;1,0,
IF($N285-CM286&lt;&gt;$N285,-PMT(Insert_Finance!$C$17,$N285,OFFSET(CM288,,(CM286-$N285),1,1),0,0),
IF(CM286=0,0,CL291))))</f>
        <v>0</v>
      </c>
      <c r="CN291" s="315">
        <f ca="1">IF(CN288=0,0,
IF(CN288&lt;1,0,
IF($N285-CN286&lt;&gt;$N285,-PMT(Insert_Finance!$C$17,$N285,OFFSET(CN288,,(CN286-$N285),1,1),0,0),
IF(CN286=0,0,CM291))))</f>
        <v>0</v>
      </c>
      <c r="CO291" s="315">
        <f ca="1">IF(CO288=0,0,
IF(CO288&lt;1,0,
IF($N285-CO286&lt;&gt;$N285,-PMT(Insert_Finance!$C$17,$N285,OFFSET(CO288,,(CO286-$N285),1,1),0,0),
IF(CO286=0,0,CN291))))</f>
        <v>0</v>
      </c>
      <c r="CP291" s="315">
        <f ca="1">IF(CP288=0,0,
IF(CP288&lt;1,0,
IF($N285-CP286&lt;&gt;$N285,-PMT(Insert_Finance!$C$17,$N285,OFFSET(CP288,,(CP286-$N285),1,1),0,0),
IF(CP286=0,0,CO291))))</f>
        <v>0</v>
      </c>
      <c r="CQ291" s="315">
        <f ca="1">IF(CQ288=0,0,
IF(CQ288&lt;1,0,
IF($N285-CQ286&lt;&gt;$N285,-PMT(Insert_Finance!$C$17,$N285,OFFSET(CQ288,,(CQ286-$N285),1,1),0,0),
IF(CQ286=0,0,CP291))))</f>
        <v>0</v>
      </c>
      <c r="CR291" s="315">
        <f ca="1">IF(CR288=0,0,
IF(CR288&lt;1,0,
IF($N285-CR286&lt;&gt;$N285,-PMT(Insert_Finance!$C$17,$N285,OFFSET(CR288,,(CR286-$N285),1,1),0,0),
IF(CR286=0,0,CQ291))))</f>
        <v>0</v>
      </c>
      <c r="CS291" s="315">
        <f ca="1">IF(CS288=0,0,
IF(CS288&lt;1,0,
IF($N285-CS286&lt;&gt;$N285,-PMT(Insert_Finance!$C$17,$N285,OFFSET(CS288,,(CS286-$N285),1,1),0,0),
IF(CS286=0,0,CR291))))</f>
        <v>0</v>
      </c>
      <c r="CT291" s="315">
        <f ca="1">IF(CT288=0,0,
IF(CT288&lt;1,0,
IF($N285-CT286&lt;&gt;$N285,-PMT(Insert_Finance!$C$17,$N285,OFFSET(CT288,,(CT286-$N285),1,1),0,0),
IF(CT286=0,0,CS291))))</f>
        <v>0</v>
      </c>
      <c r="CU291" s="315">
        <f ca="1">IF(CU288=0,0,
IF(CU288&lt;1,0,
IF($N285-CU286&lt;&gt;$N285,-PMT(Insert_Finance!$C$17,$N285,OFFSET(CU288,,(CU286-$N285),1,1),0,0),
IF(CU286=0,0,CT291))))</f>
        <v>0</v>
      </c>
      <c r="CV291" s="315">
        <f ca="1">IF(CV288=0,0,
IF(CV288&lt;1,0,
IF($N285-CV286&lt;&gt;$N285,-PMT(Insert_Finance!$C$17,$N285,OFFSET(CV288,,(CV286-$N285),1,1),0,0),
IF(CV286=0,0,CU291))))</f>
        <v>0</v>
      </c>
      <c r="CW291" s="315">
        <f ca="1">IF(CW288=0,0,
IF(CW288&lt;1,0,
IF($N285-CW286&lt;&gt;$N285,-PMT(Insert_Finance!$C$17,$N285,OFFSET(CW288,,(CW286-$N285),1,1),0,0),
IF(CW286=0,0,CV291))))</f>
        <v>0</v>
      </c>
      <c r="CX291" s="315">
        <f ca="1">IF(CX288=0,0,
IF(CX288&lt;1,0,
IF($N285-CX286&lt;&gt;$N285,-PMT(Insert_Finance!$C$17,$N285,OFFSET(CX288,,(CX286-$N285),1,1),0,0),
IF(CX286=0,0,CW291))))</f>
        <v>0</v>
      </c>
      <c r="CY291" s="315">
        <f ca="1">IF(CY288=0,0,
IF(CY288&lt;1,0,
IF($N285-CY286&lt;&gt;$N285,-PMT(Insert_Finance!$C$17,$N285,OFFSET(CY288,,(CY286-$N285),1,1),0,0),
IF(CY286=0,0,CX291))))</f>
        <v>0</v>
      </c>
      <c r="CZ291" s="315">
        <f ca="1">IF(CZ288=0,0,
IF(CZ288&lt;1,0,
IF($N285-CZ286&lt;&gt;$N285,-PMT(Insert_Finance!$C$17,$N285,OFFSET(CZ288,,(CZ286-$N285),1,1),0,0),
IF(CZ286=0,0,CY291))))</f>
        <v>0</v>
      </c>
    </row>
    <row r="292" spans="1:104" ht="30" customHeight="1" collapsed="1" x14ac:dyDescent="0.3">
      <c r="A292" s="304"/>
      <c r="B292" s="674"/>
      <c r="C292" s="657"/>
      <c r="D292" s="658"/>
      <c r="E292" s="401" t="str">
        <f>_xlfn.IFNA(INDEX(Table_Def[[Asset category]:[Unit]],MATCH(Insert_Assets!B292,Table_Def[Asset category],0),2),"")</f>
        <v/>
      </c>
      <c r="F292" s="682"/>
      <c r="G292" s="340" t="s">
        <v>211</v>
      </c>
      <c r="H292" s="309">
        <f t="shared" si="943"/>
        <v>0</v>
      </c>
      <c r="I292" s="687"/>
      <c r="J292" s="688"/>
      <c r="K292" s="311">
        <f t="shared" si="984"/>
        <v>0</v>
      </c>
      <c r="L292" s="312">
        <f t="shared" si="916"/>
        <v>1</v>
      </c>
      <c r="M292" s="313">
        <f t="shared" si="939"/>
        <v>0</v>
      </c>
      <c r="N292" s="316">
        <f>_xlfn.IFNA(IF(INDEX(Table_Def[],MATCH(B292,Table_Def[Asset category],0),3)=0,20,INDEX(Table_Def[],MATCH(B292,Table_Def[Asset category],0),3)),0)</f>
        <v>0</v>
      </c>
      <c r="P292" s="178"/>
      <c r="Q292" s="178"/>
      <c r="R292" s="178"/>
      <c r="S292" s="178"/>
      <c r="T292" s="302">
        <f t="shared" si="944"/>
        <v>0</v>
      </c>
      <c r="U292" s="302">
        <f>SUMIF($CG$6:$CZ$6,T$17,$CG295:$CZ295)</f>
        <v>0</v>
      </c>
      <c r="V292" s="302">
        <f>SUMIF($CG$6:$CZ$6,T$17,$CG297:$CZ297)</f>
        <v>0</v>
      </c>
      <c r="W292" s="302">
        <f t="shared" si="945"/>
        <v>0</v>
      </c>
      <c r="X292" s="302">
        <f>SUMIF($CG$6:$CZ$6,W$17,$CG295:$CZ295)</f>
        <v>0</v>
      </c>
      <c r="Y292" s="302">
        <f>SUMIF($CG$6:$CZ$6,W$17,$CG297:$CZ297)</f>
        <v>0</v>
      </c>
      <c r="Z292" s="302">
        <f t="shared" si="946"/>
        <v>0</v>
      </c>
      <c r="AA292" s="302">
        <f>SUMIF($CG$6:$CZ$6,Z$17,$CG295:$CZ295)</f>
        <v>0</v>
      </c>
      <c r="AB292" s="302">
        <f>SUMIF($CG$6:$CZ$6,Z$17,$CG297:$CZ297)</f>
        <v>0</v>
      </c>
      <c r="AC292" s="302">
        <f t="shared" si="947"/>
        <v>0</v>
      </c>
      <c r="AD292" s="302">
        <f>SUMIF($CG$6:$CZ$6,AC$17,$CG295:$CZ295)</f>
        <v>0</v>
      </c>
      <c r="AE292" s="302">
        <f>SUMIF($CG$6:$CZ$6,AC$17,$CG297:$CZ297)</f>
        <v>0</v>
      </c>
      <c r="AF292" s="302">
        <f t="shared" si="948"/>
        <v>0</v>
      </c>
      <c r="AG292" s="302">
        <f>SUMIF($CG$6:$CZ$6,AF$17,$CG295:$CZ295)</f>
        <v>0</v>
      </c>
      <c r="AH292" s="302">
        <f>SUMIF($CG$6:$CZ$6,AF$17,$CG297:$CZ297)</f>
        <v>0</v>
      </c>
      <c r="AI292" s="302">
        <f t="shared" si="949"/>
        <v>0</v>
      </c>
      <c r="AJ292" s="302">
        <f>SUMIF($CG$6:$CZ$6,AI$17,$CG295:$CZ295)</f>
        <v>0</v>
      </c>
      <c r="AK292" s="302">
        <f>SUMIF($CG$6:$CZ$6,AI$17,$CG297:$CZ297)</f>
        <v>0</v>
      </c>
      <c r="AL292" s="302">
        <f t="shared" si="950"/>
        <v>0</v>
      </c>
      <c r="AM292" s="302">
        <f>SUMIF($CG$6:$CZ$6,AL$17,$CG295:$CZ295)</f>
        <v>0</v>
      </c>
      <c r="AN292" s="302">
        <f>SUMIF($CG$6:$CZ$6,AL$17,$CG297:$CZ297)</f>
        <v>0</v>
      </c>
      <c r="AO292" s="302">
        <f t="shared" si="951"/>
        <v>0</v>
      </c>
      <c r="AP292" s="302">
        <f>SUMIF($CG$6:$CZ$6,AO$17,$CG295:$CZ295)</f>
        <v>0</v>
      </c>
      <c r="AQ292" s="302">
        <f>SUMIF($CG$6:$CZ$6,AO$17,$CG297:$CZ297)</f>
        <v>0</v>
      </c>
      <c r="AR292" s="302">
        <f t="shared" si="952"/>
        <v>0</v>
      </c>
      <c r="AS292" s="302">
        <f>SUMIF($CG$6:$CZ$6,AR$17,$CG295:$CZ295)</f>
        <v>0</v>
      </c>
      <c r="AT292" s="302">
        <f>SUMIF($CG$6:$CZ$6,AR$17,$CG297:$CZ297)</f>
        <v>0</v>
      </c>
      <c r="AU292" s="302">
        <f t="shared" si="953"/>
        <v>0</v>
      </c>
      <c r="AV292" s="302">
        <f>SUMIF($CG$6:$CZ$6,AU$17,$CG295:$CZ295)</f>
        <v>0</v>
      </c>
      <c r="AW292" s="302">
        <f>SUMIF($CG$6:$CZ$6,AU$17,$CG297:$CZ297)</f>
        <v>0</v>
      </c>
      <c r="AX292" s="302">
        <f t="shared" si="954"/>
        <v>0</v>
      </c>
      <c r="AY292" s="302">
        <f>SUMIF($CG$6:$CZ$6,AX$17,$CG295:$CZ295)</f>
        <v>0</v>
      </c>
      <c r="AZ292" s="302">
        <f>SUMIF($CG$6:$CZ$6,AX$17,$CG297:$CZ297)</f>
        <v>0</v>
      </c>
      <c r="BA292" s="302">
        <f t="shared" si="955"/>
        <v>0</v>
      </c>
      <c r="BB292" s="302">
        <f>SUMIF($CG$6:$CZ$6,BA$17,$CG295:$CZ295)</f>
        <v>0</v>
      </c>
      <c r="BC292" s="302">
        <f>SUMIF($CG$6:$CZ$6,BA$17,$CG297:$CZ297)</f>
        <v>0</v>
      </c>
      <c r="BD292" s="302">
        <f t="shared" si="956"/>
        <v>0</v>
      </c>
      <c r="BE292" s="302">
        <f>SUMIF($CG$6:$CZ$6,BD$17,$CG295:$CZ295)</f>
        <v>0</v>
      </c>
      <c r="BF292" s="302">
        <f>SUMIF($CG$6:$CZ$6,BD$17,$CG297:$CZ297)</f>
        <v>0</v>
      </c>
      <c r="BG292" s="302">
        <f t="shared" si="957"/>
        <v>0</v>
      </c>
      <c r="BH292" s="302">
        <f>SUMIF($CG$6:$CZ$6,BG$17,$CG295:$CZ295)</f>
        <v>0</v>
      </c>
      <c r="BI292" s="302">
        <f>SUMIF($CG$6:$CZ$6,BG$17,$CG297:$CZ297)</f>
        <v>0</v>
      </c>
      <c r="BJ292" s="302">
        <f t="shared" si="958"/>
        <v>0</v>
      </c>
      <c r="BK292" s="302">
        <f>SUMIF($CG$6:$CZ$6,BJ$17,$CG295:$CZ295)</f>
        <v>0</v>
      </c>
      <c r="BL292" s="302">
        <f>SUMIF($CG$6:$CZ$6,BJ$17,$CG297:$CZ297)</f>
        <v>0</v>
      </c>
      <c r="BM292" s="302">
        <f t="shared" si="959"/>
        <v>0</v>
      </c>
      <c r="BN292" s="302">
        <f>SUMIF($CG$6:$CZ$6,BM$17,$CG295:$CZ295)</f>
        <v>0</v>
      </c>
      <c r="BO292" s="302">
        <f>SUMIF($CG$6:$CZ$6,BM$17,$CG297:$CZ297)</f>
        <v>0</v>
      </c>
      <c r="BP292" s="302">
        <f t="shared" si="960"/>
        <v>0</v>
      </c>
      <c r="BQ292" s="302">
        <f>SUMIF($CG$6:$CZ$6,BP$17,$CG295:$CZ295)</f>
        <v>0</v>
      </c>
      <c r="BR292" s="302">
        <f>SUMIF($CG$6:$CZ$6,BP$17,$CG297:$CZ297)</f>
        <v>0</v>
      </c>
      <c r="BS292" s="302">
        <f t="shared" si="961"/>
        <v>0</v>
      </c>
      <c r="BT292" s="302">
        <f>SUMIF($CG$6:$CZ$6,BS$17,$CG295:$CZ295)</f>
        <v>0</v>
      </c>
      <c r="BU292" s="302">
        <f>SUMIF($CG$6:$CZ$6,BS$17,$CG297:$CZ297)</f>
        <v>0</v>
      </c>
      <c r="BV292" s="302">
        <f t="shared" si="962"/>
        <v>0</v>
      </c>
      <c r="BW292" s="302">
        <f>SUMIF($CG$6:$CZ$6,BV$17,$CG295:$CZ295)</f>
        <v>0</v>
      </c>
      <c r="BX292" s="302">
        <f>SUMIF($CG$6:$CZ$6,BV$17,$CG297:$CZ297)</f>
        <v>0</v>
      </c>
      <c r="BY292" s="302">
        <f t="shared" si="963"/>
        <v>0</v>
      </c>
      <c r="BZ292" s="302">
        <f>SUMIF($CG$6:$CZ$6,BY$17,$CG295:$CZ295)</f>
        <v>0</v>
      </c>
      <c r="CA292" s="302">
        <f>SUMIF($CG$6:$CZ$6,BY$17,$CG297:$CZ297)</f>
        <v>0</v>
      </c>
      <c r="CB292" s="189"/>
      <c r="CC292" s="303"/>
      <c r="CD292" s="303"/>
      <c r="CF292" s="293"/>
      <c r="CG292" s="315"/>
    </row>
    <row r="293" spans="1:104" ht="15" hidden="1" customHeight="1" outlineLevel="1" x14ac:dyDescent="0.3">
      <c r="A293" s="304"/>
      <c r="B293" s="338"/>
      <c r="C293" s="305"/>
      <c r="D293" s="306"/>
      <c r="E293" s="401" t="str">
        <f>_xlfn.IFNA(INDEX(Table_Def[[Asset category]:[Unit]],MATCH(Insert_Assets!B293,Table_Def[Asset category],0),2),"")</f>
        <v/>
      </c>
      <c r="F293" s="339"/>
      <c r="G293" s="340" t="s">
        <v>211</v>
      </c>
      <c r="H293" s="309">
        <f t="shared" si="943"/>
        <v>0</v>
      </c>
      <c r="I293" s="341"/>
      <c r="J293" s="342"/>
      <c r="K293" s="311">
        <f t="shared" si="984"/>
        <v>0</v>
      </c>
      <c r="L293" s="312">
        <f t="shared" si="916"/>
        <v>1</v>
      </c>
      <c r="M293" s="313">
        <f t="shared" si="939"/>
        <v>0</v>
      </c>
      <c r="N293" s="316">
        <f>_xlfn.IFNA(IF(INDEX(Table_Def[],MATCH(B293,Table_Def[Asset category],0),3)=0,20,INDEX(Table_Def[],MATCH(B293,Table_Def[Asset category],0),3)),0)</f>
        <v>0</v>
      </c>
      <c r="P293" s="178"/>
      <c r="Q293" s="178"/>
      <c r="R293" s="178"/>
      <c r="S293" s="178"/>
      <c r="T293" s="302"/>
      <c r="U293" s="302"/>
      <c r="V293" s="302"/>
      <c r="W293" s="302"/>
      <c r="X293" s="302"/>
      <c r="Y293" s="302"/>
      <c r="Z293" s="302"/>
      <c r="AA293" s="302"/>
      <c r="AB293" s="302"/>
      <c r="AC293" s="302"/>
      <c r="AD293" s="302"/>
      <c r="AE293" s="302"/>
      <c r="AF293" s="302"/>
      <c r="AG293" s="302"/>
      <c r="AH293" s="302"/>
      <c r="AI293" s="302"/>
      <c r="AJ293" s="302"/>
      <c r="AK293" s="302"/>
      <c r="AL293" s="302"/>
      <c r="AM293" s="302"/>
      <c r="AN293" s="302"/>
      <c r="AO293" s="302"/>
      <c r="AP293" s="302"/>
      <c r="AQ293" s="302"/>
      <c r="AR293" s="302"/>
      <c r="AS293" s="302"/>
      <c r="AT293" s="302"/>
      <c r="AU293" s="302"/>
      <c r="AV293" s="302"/>
      <c r="AW293" s="302"/>
      <c r="AX293" s="302"/>
      <c r="AY293" s="302"/>
      <c r="AZ293" s="302"/>
      <c r="BA293" s="302"/>
      <c r="BB293" s="302"/>
      <c r="BC293" s="302"/>
      <c r="BD293" s="302"/>
      <c r="BE293" s="302"/>
      <c r="BF293" s="302"/>
      <c r="BG293" s="302"/>
      <c r="BH293" s="302"/>
      <c r="BI293" s="302"/>
      <c r="BJ293" s="302"/>
      <c r="BK293" s="302"/>
      <c r="BL293" s="302"/>
      <c r="BM293" s="302"/>
      <c r="BN293" s="302"/>
      <c r="BO293" s="302"/>
      <c r="BP293" s="302"/>
      <c r="BQ293" s="302"/>
      <c r="BR293" s="302"/>
      <c r="BS293" s="302"/>
      <c r="BT293" s="302"/>
      <c r="BU293" s="302"/>
      <c r="BV293" s="302"/>
      <c r="BW293" s="302"/>
      <c r="BX293" s="302"/>
      <c r="BY293" s="302"/>
      <c r="BZ293" s="302"/>
      <c r="CA293" s="302"/>
      <c r="CB293" s="189"/>
      <c r="CC293" s="303"/>
      <c r="CD293" s="303"/>
      <c r="CE293" s="53" t="s">
        <v>49</v>
      </c>
      <c r="CF293" s="293"/>
      <c r="CG293" s="314">
        <f>IF($I292=CG$6,$N292,
IF(CF292&gt;0,CF292-1,0))</f>
        <v>0</v>
      </c>
      <c r="CH293" s="314">
        <f ca="1">IF(OR($I292=CH$6,CG294=$N292),$N292,
IF(CG293&gt;0,CG293-1,0))</f>
        <v>0</v>
      </c>
      <c r="CI293" s="314">
        <f t="shared" ref="CI293" ca="1" si="988">IF(OR($I292=CI$6,CH294=$N292),$N292,
IF(CH293&gt;0,CH293-1,0))</f>
        <v>0</v>
      </c>
      <c r="CJ293" s="314">
        <f t="shared" ref="CJ293" ca="1" si="989">IF(OR($I292=CJ$6,CI294=$N292),$N292,
IF(CI293&gt;0,CI293-1,0))</f>
        <v>0</v>
      </c>
      <c r="CK293" s="314">
        <f t="shared" ref="CK293" ca="1" si="990">IF(OR($I292=CK$6,CJ294=$N292),$N292,
IF(CJ293&gt;0,CJ293-1,0))</f>
        <v>0</v>
      </c>
      <c r="CL293" s="314">
        <f t="shared" ref="CL293" ca="1" si="991">IF(OR($I292=CL$6,CK294=$N292),$N292,
IF(CK293&gt;0,CK293-1,0))</f>
        <v>0</v>
      </c>
      <c r="CM293" s="314">
        <f t="shared" ref="CM293" ca="1" si="992">IF(OR($I292=CM$6,CL294=$N292),$N292,
IF(CL293&gt;0,CL293-1,0))</f>
        <v>0</v>
      </c>
      <c r="CN293" s="314">
        <f t="shared" ref="CN293" ca="1" si="993">IF(OR($I292=CN$6,CM294=$N292),$N292,
IF(CM293&gt;0,CM293-1,0))</f>
        <v>0</v>
      </c>
      <c r="CO293" s="314">
        <f t="shared" ref="CO293" ca="1" si="994">IF(OR($I292=CO$6,CN294=$N292),$N292,
IF(CN293&gt;0,CN293-1,0))</f>
        <v>0</v>
      </c>
      <c r="CP293" s="314">
        <f t="shared" ref="CP293" ca="1" si="995">IF(OR($I292=CP$6,CO294=$N292),$N292,
IF(CO293&gt;0,CO293-1,0))</f>
        <v>0</v>
      </c>
      <c r="CQ293" s="314">
        <f t="shared" ref="CQ293" ca="1" si="996">IF(OR($I292=CQ$6,CP294=$N292),$N292,
IF(CP293&gt;0,CP293-1,0))</f>
        <v>0</v>
      </c>
      <c r="CR293" s="314">
        <f t="shared" ref="CR293" ca="1" si="997">IF(OR($I292=CR$6,CQ294=$N292),$N292,
IF(CQ293&gt;0,CQ293-1,0))</f>
        <v>0</v>
      </c>
      <c r="CS293" s="314">
        <f t="shared" ref="CS293" ca="1" si="998">IF(OR($I292=CS$6,CR294=$N292),$N292,
IF(CR293&gt;0,CR293-1,0))</f>
        <v>0</v>
      </c>
      <c r="CT293" s="314">
        <f t="shared" ref="CT293" ca="1" si="999">IF(OR($I292=CT$6,CS294=$N292),$N292,
IF(CS293&gt;0,CS293-1,0))</f>
        <v>0</v>
      </c>
      <c r="CU293" s="314">
        <f t="shared" ref="CU293" ca="1" si="1000">IF(OR($I292=CU$6,CT294=$N292),$N292,
IF(CT293&gt;0,CT293-1,0))</f>
        <v>0</v>
      </c>
      <c r="CV293" s="314">
        <f t="shared" ref="CV293" ca="1" si="1001">IF(OR($I292=CV$6,CU294=$N292),$N292,
IF(CU293&gt;0,CU293-1,0))</f>
        <v>0</v>
      </c>
      <c r="CW293" s="314">
        <f t="shared" ref="CW293" ca="1" si="1002">IF(OR($I292=CW$6,CV294=$N292),$N292,
IF(CV293&gt;0,CV293-1,0))</f>
        <v>0</v>
      </c>
      <c r="CX293" s="314">
        <f t="shared" ref="CX293" ca="1" si="1003">IF(OR($I292=CX$6,CW294=$N292),$N292,
IF(CW293&gt;0,CW293-1,0))</f>
        <v>0</v>
      </c>
      <c r="CY293" s="314">
        <f t="shared" ref="CY293" ca="1" si="1004">IF(OR($I292=CY$6,CX294=$N292),$N292,
IF(CX293&gt;0,CX293-1,0))</f>
        <v>0</v>
      </c>
      <c r="CZ293" s="314">
        <f t="shared" ref="CZ293" ca="1" si="1005">IF(OR($I292=CZ$6,CY294=$N292),$N292,
IF(CY293&gt;0,CY293-1,0))</f>
        <v>0</v>
      </c>
    </row>
    <row r="294" spans="1:104" ht="15" hidden="1" customHeight="1" outlineLevel="1" x14ac:dyDescent="0.3">
      <c r="A294" s="304"/>
      <c r="B294" s="338"/>
      <c r="C294" s="305"/>
      <c r="D294" s="306"/>
      <c r="E294" s="401" t="str">
        <f>_xlfn.IFNA(INDEX(Table_Def[[Asset category]:[Unit]],MATCH(Insert_Assets!B294,Table_Def[Asset category],0),2),"")</f>
        <v/>
      </c>
      <c r="F294" s="339"/>
      <c r="G294" s="340" t="s">
        <v>211</v>
      </c>
      <c r="H294" s="309">
        <f t="shared" si="943"/>
        <v>0</v>
      </c>
      <c r="I294" s="341"/>
      <c r="J294" s="342"/>
      <c r="K294" s="311"/>
      <c r="L294" s="312">
        <f t="shared" si="916"/>
        <v>1</v>
      </c>
      <c r="M294" s="313">
        <f t="shared" si="939"/>
        <v>0</v>
      </c>
      <c r="N294" s="316">
        <f>_xlfn.IFNA(IF(INDEX(Table_Def[],MATCH(B294,Table_Def[Asset category],0),3)=0,20,INDEX(Table_Def[],MATCH(B294,Table_Def[Asset category],0),3)),0)</f>
        <v>0</v>
      </c>
      <c r="P294" s="178"/>
      <c r="Q294" s="178"/>
      <c r="R294" s="178"/>
      <c r="S294" s="178"/>
      <c r="T294" s="302"/>
      <c r="U294" s="302"/>
      <c r="V294" s="302"/>
      <c r="W294" s="302"/>
      <c r="X294" s="302"/>
      <c r="Y294" s="302"/>
      <c r="Z294" s="302"/>
      <c r="AA294" s="302"/>
      <c r="AB294" s="302"/>
      <c r="AC294" s="302"/>
      <c r="AD294" s="302"/>
      <c r="AE294" s="302"/>
      <c r="AF294" s="302"/>
      <c r="AG294" s="302"/>
      <c r="AH294" s="302"/>
      <c r="AI294" s="302"/>
      <c r="AJ294" s="302"/>
      <c r="AK294" s="302"/>
      <c r="AL294" s="302"/>
      <c r="AM294" s="302"/>
      <c r="AN294" s="302"/>
      <c r="AO294" s="302"/>
      <c r="AP294" s="302"/>
      <c r="AQ294" s="302"/>
      <c r="AR294" s="302"/>
      <c r="AS294" s="302"/>
      <c r="AT294" s="302"/>
      <c r="AU294" s="302"/>
      <c r="AV294" s="302"/>
      <c r="AW294" s="302"/>
      <c r="AX294" s="302"/>
      <c r="AY294" s="302"/>
      <c r="AZ294" s="302"/>
      <c r="BA294" s="302"/>
      <c r="BB294" s="302"/>
      <c r="BC294" s="302"/>
      <c r="BD294" s="302"/>
      <c r="BE294" s="302"/>
      <c r="BF294" s="302"/>
      <c r="BG294" s="302"/>
      <c r="BH294" s="302"/>
      <c r="BI294" s="302"/>
      <c r="BJ294" s="302"/>
      <c r="BK294" s="302"/>
      <c r="BL294" s="302"/>
      <c r="BM294" s="302"/>
      <c r="BN294" s="302"/>
      <c r="BO294" s="302"/>
      <c r="BP294" s="302"/>
      <c r="BQ294" s="302"/>
      <c r="BR294" s="302"/>
      <c r="BS294" s="302"/>
      <c r="BT294" s="302"/>
      <c r="BU294" s="302"/>
      <c r="BV294" s="302"/>
      <c r="BW294" s="302"/>
      <c r="BX294" s="302"/>
      <c r="BY294" s="302"/>
      <c r="BZ294" s="302"/>
      <c r="CA294" s="302"/>
      <c r="CB294" s="189"/>
      <c r="CC294" s="303"/>
      <c r="CD294" s="303"/>
      <c r="CE294" s="53" t="s">
        <v>116</v>
      </c>
      <c r="CF294" s="293"/>
      <c r="CG294" s="314">
        <f t="shared" ref="CG294" ca="1" si="1006">IF(AND(CG293=$N292,CG293&gt;0),1,IF(CG293=0,0,OFFSET(CG293,,(CG293-$N292),1,1)-CG293+1))</f>
        <v>0</v>
      </c>
      <c r="CH294" s="314">
        <f ca="1">IF(AND(CH293=$N292,CH293&gt;0),1,IF(CH293=0,0,OFFSET(CH293,,(CH293-$N292),1,1)-CH293+1))</f>
        <v>0</v>
      </c>
      <c r="CI294" s="314">
        <f t="shared" ref="CI294:CZ294" ca="1" si="1007">IF(AND(CI293=$N292,CI293&gt;0),1,IF(CI293=0,0,OFFSET(CI293,,(CI293-$N292),1,1)-CI293+1))</f>
        <v>0</v>
      </c>
      <c r="CJ294" s="314">
        <f t="shared" ca="1" si="1007"/>
        <v>0</v>
      </c>
      <c r="CK294" s="314">
        <f t="shared" ca="1" si="1007"/>
        <v>0</v>
      </c>
      <c r="CL294" s="314">
        <f t="shared" ca="1" si="1007"/>
        <v>0</v>
      </c>
      <c r="CM294" s="314">
        <f t="shared" ca="1" si="1007"/>
        <v>0</v>
      </c>
      <c r="CN294" s="314">
        <f t="shared" ca="1" si="1007"/>
        <v>0</v>
      </c>
      <c r="CO294" s="314">
        <f t="shared" ca="1" si="1007"/>
        <v>0</v>
      </c>
      <c r="CP294" s="314">
        <f t="shared" ca="1" si="1007"/>
        <v>0</v>
      </c>
      <c r="CQ294" s="314">
        <f t="shared" ca="1" si="1007"/>
        <v>0</v>
      </c>
      <c r="CR294" s="314">
        <f t="shared" ca="1" si="1007"/>
        <v>0</v>
      </c>
      <c r="CS294" s="314">
        <f t="shared" ca="1" si="1007"/>
        <v>0</v>
      </c>
      <c r="CT294" s="314">
        <f t="shared" ca="1" si="1007"/>
        <v>0</v>
      </c>
      <c r="CU294" s="314">
        <f t="shared" ca="1" si="1007"/>
        <v>0</v>
      </c>
      <c r="CV294" s="314">
        <f t="shared" ca="1" si="1007"/>
        <v>0</v>
      </c>
      <c r="CW294" s="314">
        <f t="shared" ca="1" si="1007"/>
        <v>0</v>
      </c>
      <c r="CX294" s="314">
        <f t="shared" ca="1" si="1007"/>
        <v>0</v>
      </c>
      <c r="CY294" s="314">
        <f t="shared" ca="1" si="1007"/>
        <v>0</v>
      </c>
      <c r="CZ294" s="314">
        <f t="shared" ca="1" si="1007"/>
        <v>0</v>
      </c>
    </row>
    <row r="295" spans="1:104" ht="15" hidden="1" customHeight="1" outlineLevel="1" x14ac:dyDescent="0.3">
      <c r="A295" s="304"/>
      <c r="B295" s="338"/>
      <c r="C295" s="305"/>
      <c r="D295" s="306"/>
      <c r="E295" s="401" t="str">
        <f>_xlfn.IFNA(INDEX(Table_Def[[Asset category]:[Unit]],MATCH(Insert_Assets!B295,Table_Def[Asset category],0),2),"")</f>
        <v/>
      </c>
      <c r="F295" s="339"/>
      <c r="G295" s="340" t="s">
        <v>211</v>
      </c>
      <c r="H295" s="309">
        <f t="shared" si="943"/>
        <v>0</v>
      </c>
      <c r="I295" s="341"/>
      <c r="J295" s="342"/>
      <c r="K295" s="311">
        <f t="shared" ref="K295:K300" si="1008">SUMIF($J$22:$J$384,J295,$H$22:$H$384)</f>
        <v>0</v>
      </c>
      <c r="L295" s="312">
        <f t="shared" si="916"/>
        <v>1</v>
      </c>
      <c r="M295" s="313">
        <f t="shared" si="939"/>
        <v>0</v>
      </c>
      <c r="N295" s="316">
        <f>_xlfn.IFNA(IF(INDEX(Table_Def[],MATCH(B295,Table_Def[Asset category],0),3)=0,20,INDEX(Table_Def[],MATCH(B295,Table_Def[Asset category],0),3)),0)</f>
        <v>0</v>
      </c>
      <c r="P295" s="178"/>
      <c r="Q295" s="178"/>
      <c r="R295" s="178"/>
      <c r="S295" s="178"/>
      <c r="T295" s="302"/>
      <c r="U295" s="302"/>
      <c r="V295" s="302"/>
      <c r="W295" s="302"/>
      <c r="X295" s="302"/>
      <c r="Y295" s="302"/>
      <c r="Z295" s="302"/>
      <c r="AA295" s="302"/>
      <c r="AB295" s="302"/>
      <c r="AC295" s="302"/>
      <c r="AD295" s="302"/>
      <c r="AE295" s="302"/>
      <c r="AF295" s="302"/>
      <c r="AG295" s="302"/>
      <c r="AH295" s="302"/>
      <c r="AI295" s="302"/>
      <c r="AJ295" s="302"/>
      <c r="AK295" s="302"/>
      <c r="AL295" s="302"/>
      <c r="AM295" s="302"/>
      <c r="AN295" s="302"/>
      <c r="AO295" s="302"/>
      <c r="AP295" s="302"/>
      <c r="AQ295" s="302"/>
      <c r="AR295" s="302"/>
      <c r="AS295" s="302"/>
      <c r="AT295" s="302"/>
      <c r="AU295" s="302"/>
      <c r="AV295" s="302"/>
      <c r="AW295" s="302"/>
      <c r="AX295" s="302"/>
      <c r="AY295" s="302"/>
      <c r="AZ295" s="302"/>
      <c r="BA295" s="302"/>
      <c r="BB295" s="302"/>
      <c r="BC295" s="302"/>
      <c r="BD295" s="302"/>
      <c r="BE295" s="302"/>
      <c r="BF295" s="302"/>
      <c r="BG295" s="302"/>
      <c r="BH295" s="302"/>
      <c r="BI295" s="302"/>
      <c r="BJ295" s="302"/>
      <c r="BK295" s="302"/>
      <c r="BL295" s="302"/>
      <c r="BM295" s="302"/>
      <c r="BN295" s="302"/>
      <c r="BO295" s="302"/>
      <c r="BP295" s="302"/>
      <c r="BQ295" s="302"/>
      <c r="BR295" s="302"/>
      <c r="BS295" s="302"/>
      <c r="BT295" s="302"/>
      <c r="BU295" s="302"/>
      <c r="BV295" s="302"/>
      <c r="BW295" s="302"/>
      <c r="BX295" s="302"/>
      <c r="BY295" s="302"/>
      <c r="BZ295" s="302"/>
      <c r="CA295" s="302"/>
      <c r="CB295" s="189"/>
      <c r="CC295" s="303"/>
      <c r="CD295" s="303"/>
      <c r="CE295" s="53" t="s">
        <v>3</v>
      </c>
      <c r="CG295" s="315">
        <f t="shared" ref="CG295:CK295" si="1009">IF($I292=CG$6,$H292*$L292,IF(CG293=$N292,$H292,
IF(CF295&gt;0,+CF295-CF296,0)))</f>
        <v>0</v>
      </c>
      <c r="CH295" s="315">
        <f t="shared" ca="1" si="1009"/>
        <v>0</v>
      </c>
      <c r="CI295" s="315">
        <f t="shared" ca="1" si="1009"/>
        <v>0</v>
      </c>
      <c r="CJ295" s="315">
        <f t="shared" ca="1" si="1009"/>
        <v>0</v>
      </c>
      <c r="CK295" s="315">
        <f t="shared" ca="1" si="1009"/>
        <v>0</v>
      </c>
      <c r="CL295" s="315">
        <f ca="1">IF($I292=CL$6,$H292*$L292,IF(CL293=$N292,$H292,
IF(CK295&gt;0,+CK295-CK296,0)))</f>
        <v>0</v>
      </c>
      <c r="CM295" s="315">
        <f t="shared" ref="CM295:CZ295" ca="1" si="1010">IF($I292=CM$6,$H292*$L292,IF(CM293=$N292,$H292,
IF(CL295&gt;0,+CL295-CL296,0)))</f>
        <v>0</v>
      </c>
      <c r="CN295" s="315">
        <f t="shared" ca="1" si="1010"/>
        <v>0</v>
      </c>
      <c r="CO295" s="315">
        <f t="shared" ca="1" si="1010"/>
        <v>0</v>
      </c>
      <c r="CP295" s="315">
        <f t="shared" ca="1" si="1010"/>
        <v>0</v>
      </c>
      <c r="CQ295" s="315">
        <f t="shared" ca="1" si="1010"/>
        <v>0</v>
      </c>
      <c r="CR295" s="315">
        <f t="shared" ca="1" si="1010"/>
        <v>0</v>
      </c>
      <c r="CS295" s="315">
        <f t="shared" ca="1" si="1010"/>
        <v>0</v>
      </c>
      <c r="CT295" s="315">
        <f t="shared" ca="1" si="1010"/>
        <v>0</v>
      </c>
      <c r="CU295" s="315">
        <f t="shared" ca="1" si="1010"/>
        <v>0</v>
      </c>
      <c r="CV295" s="315">
        <f t="shared" ca="1" si="1010"/>
        <v>0</v>
      </c>
      <c r="CW295" s="315">
        <f t="shared" ca="1" si="1010"/>
        <v>0</v>
      </c>
      <c r="CX295" s="315">
        <f t="shared" ca="1" si="1010"/>
        <v>0</v>
      </c>
      <c r="CY295" s="315">
        <f t="shared" ca="1" si="1010"/>
        <v>0</v>
      </c>
      <c r="CZ295" s="315">
        <f t="shared" ca="1" si="1010"/>
        <v>0</v>
      </c>
    </row>
    <row r="296" spans="1:104" ht="15" hidden="1" customHeight="1" outlineLevel="1" x14ac:dyDescent="0.3">
      <c r="A296" s="304"/>
      <c r="B296" s="338"/>
      <c r="C296" s="305"/>
      <c r="D296" s="306"/>
      <c r="E296" s="401" t="str">
        <f>_xlfn.IFNA(INDEX(Table_Def[[Asset category]:[Unit]],MATCH(Insert_Assets!B296,Table_Def[Asset category],0),2),"")</f>
        <v/>
      </c>
      <c r="F296" s="339"/>
      <c r="G296" s="340" t="s">
        <v>211</v>
      </c>
      <c r="H296" s="309">
        <f t="shared" si="943"/>
        <v>0</v>
      </c>
      <c r="I296" s="341"/>
      <c r="J296" s="342"/>
      <c r="K296" s="311">
        <f t="shared" si="1008"/>
        <v>0</v>
      </c>
      <c r="L296" s="312">
        <f t="shared" si="916"/>
        <v>1</v>
      </c>
      <c r="M296" s="313">
        <f t="shared" si="939"/>
        <v>0</v>
      </c>
      <c r="N296" s="316">
        <f>_xlfn.IFNA(IF(INDEX(Table_Def[],MATCH(B296,Table_Def[Asset category],0),3)=0,20,INDEX(Table_Def[],MATCH(B296,Table_Def[Asset category],0),3)),0)</f>
        <v>0</v>
      </c>
      <c r="P296" s="178"/>
      <c r="Q296" s="178"/>
      <c r="R296" s="178"/>
      <c r="S296" s="178"/>
      <c r="T296" s="302"/>
      <c r="U296" s="302"/>
      <c r="V296" s="302"/>
      <c r="W296" s="302"/>
      <c r="X296" s="302"/>
      <c r="Y296" s="302"/>
      <c r="Z296" s="302"/>
      <c r="AA296" s="302"/>
      <c r="AB296" s="302"/>
      <c r="AC296" s="302"/>
      <c r="AD296" s="302"/>
      <c r="AE296" s="302"/>
      <c r="AF296" s="302"/>
      <c r="AG296" s="302"/>
      <c r="AH296" s="302"/>
      <c r="AI296" s="302"/>
      <c r="AJ296" s="302"/>
      <c r="AK296" s="302"/>
      <c r="AL296" s="302"/>
      <c r="AM296" s="302"/>
      <c r="AN296" s="302"/>
      <c r="AO296" s="302"/>
      <c r="AP296" s="302"/>
      <c r="AQ296" s="302"/>
      <c r="AR296" s="302"/>
      <c r="AS296" s="302"/>
      <c r="AT296" s="302"/>
      <c r="AU296" s="302"/>
      <c r="AV296" s="302"/>
      <c r="AW296" s="302"/>
      <c r="AX296" s="302"/>
      <c r="AY296" s="302"/>
      <c r="AZ296" s="302"/>
      <c r="BA296" s="302"/>
      <c r="BB296" s="302"/>
      <c r="BC296" s="302"/>
      <c r="BD296" s="302"/>
      <c r="BE296" s="302"/>
      <c r="BF296" s="302"/>
      <c r="BG296" s="302"/>
      <c r="BH296" s="302"/>
      <c r="BI296" s="302"/>
      <c r="BJ296" s="302"/>
      <c r="BK296" s="302"/>
      <c r="BL296" s="302"/>
      <c r="BM296" s="302"/>
      <c r="BN296" s="302"/>
      <c r="BO296" s="302"/>
      <c r="BP296" s="302"/>
      <c r="BQ296" s="302"/>
      <c r="BR296" s="302"/>
      <c r="BS296" s="302"/>
      <c r="BT296" s="302"/>
      <c r="BU296" s="302"/>
      <c r="BV296" s="302"/>
      <c r="BW296" s="302"/>
      <c r="BX296" s="302"/>
      <c r="BY296" s="302"/>
      <c r="BZ296" s="302"/>
      <c r="CA296" s="302"/>
      <c r="CB296" s="189"/>
      <c r="CC296" s="303"/>
      <c r="CD296" s="303"/>
      <c r="CE296" s="53" t="s">
        <v>38</v>
      </c>
      <c r="CF296" s="315"/>
      <c r="CG296" s="315">
        <f>IF(CG297&lt;1,0,CG298-CG297)</f>
        <v>0</v>
      </c>
      <c r="CH296" s="315">
        <f t="shared" ref="CH296:CZ296" ca="1" si="1011">IF(CH297&lt;1,0,CH298-CH297)</f>
        <v>0</v>
      </c>
      <c r="CI296" s="315">
        <f t="shared" ca="1" si="1011"/>
        <v>0</v>
      </c>
      <c r="CJ296" s="315">
        <f t="shared" ca="1" si="1011"/>
        <v>0</v>
      </c>
      <c r="CK296" s="315">
        <f t="shared" ca="1" si="1011"/>
        <v>0</v>
      </c>
      <c r="CL296" s="315">
        <f t="shared" ca="1" si="1011"/>
        <v>0</v>
      </c>
      <c r="CM296" s="315">
        <f t="shared" ca="1" si="1011"/>
        <v>0</v>
      </c>
      <c r="CN296" s="315">
        <f t="shared" ca="1" si="1011"/>
        <v>0</v>
      </c>
      <c r="CO296" s="315">
        <f t="shared" ca="1" si="1011"/>
        <v>0</v>
      </c>
      <c r="CP296" s="315">
        <f t="shared" ca="1" si="1011"/>
        <v>0</v>
      </c>
      <c r="CQ296" s="315">
        <f t="shared" ca="1" si="1011"/>
        <v>0</v>
      </c>
      <c r="CR296" s="315">
        <f t="shared" ca="1" si="1011"/>
        <v>0</v>
      </c>
      <c r="CS296" s="315">
        <f t="shared" ca="1" si="1011"/>
        <v>0</v>
      </c>
      <c r="CT296" s="315">
        <f t="shared" ca="1" si="1011"/>
        <v>0</v>
      </c>
      <c r="CU296" s="315">
        <f t="shared" ca="1" si="1011"/>
        <v>0</v>
      </c>
      <c r="CV296" s="315">
        <f t="shared" ca="1" si="1011"/>
        <v>0</v>
      </c>
      <c r="CW296" s="315">
        <f t="shared" ca="1" si="1011"/>
        <v>0</v>
      </c>
      <c r="CX296" s="315">
        <f t="shared" ca="1" si="1011"/>
        <v>0</v>
      </c>
      <c r="CY296" s="315">
        <f t="shared" ca="1" si="1011"/>
        <v>0</v>
      </c>
      <c r="CZ296" s="315">
        <f t="shared" ca="1" si="1011"/>
        <v>0</v>
      </c>
    </row>
    <row r="297" spans="1:104" ht="15" hidden="1" customHeight="1" outlineLevel="1" x14ac:dyDescent="0.3">
      <c r="A297" s="304"/>
      <c r="B297" s="338"/>
      <c r="C297" s="305"/>
      <c r="D297" s="306"/>
      <c r="E297" s="401" t="str">
        <f>_xlfn.IFNA(INDEX(Table_Def[[Asset category]:[Unit]],MATCH(Insert_Assets!B297,Table_Def[Asset category],0),2),"")</f>
        <v/>
      </c>
      <c r="F297" s="339"/>
      <c r="G297" s="340" t="s">
        <v>211</v>
      </c>
      <c r="H297" s="309">
        <f t="shared" si="943"/>
        <v>0</v>
      </c>
      <c r="I297" s="341"/>
      <c r="J297" s="342"/>
      <c r="K297" s="311">
        <f t="shared" si="1008"/>
        <v>0</v>
      </c>
      <c r="L297" s="312">
        <f t="shared" si="916"/>
        <v>1</v>
      </c>
      <c r="M297" s="313">
        <f t="shared" si="939"/>
        <v>0</v>
      </c>
      <c r="N297" s="316">
        <f>_xlfn.IFNA(IF(INDEX(Table_Def[],MATCH(B297,Table_Def[Asset category],0),3)=0,20,INDEX(Table_Def[],MATCH(B297,Table_Def[Asset category],0),3)),0)</f>
        <v>0</v>
      </c>
      <c r="P297" s="178"/>
      <c r="Q297" s="178"/>
      <c r="R297" s="178"/>
      <c r="S297" s="178"/>
      <c r="T297" s="302"/>
      <c r="U297" s="302"/>
      <c r="V297" s="302"/>
      <c r="W297" s="302"/>
      <c r="X297" s="302"/>
      <c r="Y297" s="302"/>
      <c r="Z297" s="302"/>
      <c r="AA297" s="302"/>
      <c r="AB297" s="302"/>
      <c r="AC297" s="302"/>
      <c r="AD297" s="302"/>
      <c r="AE297" s="302"/>
      <c r="AF297" s="302"/>
      <c r="AG297" s="302"/>
      <c r="AH297" s="302"/>
      <c r="AI297" s="302"/>
      <c r="AJ297" s="302"/>
      <c r="AK297" s="302"/>
      <c r="AL297" s="302"/>
      <c r="AM297" s="302"/>
      <c r="AN297" s="302"/>
      <c r="AO297" s="302"/>
      <c r="AP297" s="302"/>
      <c r="AQ297" s="302"/>
      <c r="AR297" s="302"/>
      <c r="AS297" s="302"/>
      <c r="AT297" s="302"/>
      <c r="AU297" s="302"/>
      <c r="AV297" s="302"/>
      <c r="AW297" s="302"/>
      <c r="AX297" s="302"/>
      <c r="AY297" s="302"/>
      <c r="AZ297" s="302"/>
      <c r="BA297" s="302"/>
      <c r="BB297" s="302"/>
      <c r="BC297" s="302"/>
      <c r="BD297" s="302"/>
      <c r="BE297" s="302"/>
      <c r="BF297" s="302"/>
      <c r="BG297" s="302"/>
      <c r="BH297" s="302"/>
      <c r="BI297" s="302"/>
      <c r="BJ297" s="302"/>
      <c r="BK297" s="302"/>
      <c r="BL297" s="302"/>
      <c r="BM297" s="302"/>
      <c r="BN297" s="302"/>
      <c r="BO297" s="302"/>
      <c r="BP297" s="302"/>
      <c r="BQ297" s="302"/>
      <c r="BR297" s="302"/>
      <c r="BS297" s="302"/>
      <c r="BT297" s="302"/>
      <c r="BU297" s="302"/>
      <c r="BV297" s="302"/>
      <c r="BW297" s="302"/>
      <c r="BX297" s="302"/>
      <c r="BY297" s="302"/>
      <c r="BZ297" s="302"/>
      <c r="CA297" s="302"/>
      <c r="CB297" s="189"/>
      <c r="CC297" s="303"/>
      <c r="CD297" s="303"/>
      <c r="CE297" s="53" t="s">
        <v>47</v>
      </c>
      <c r="CG297" s="315">
        <f>CG295*Insert_Finance!$C$17</f>
        <v>0</v>
      </c>
      <c r="CH297" s="315">
        <f ca="1">CH295*Insert_Finance!$C$17</f>
        <v>0</v>
      </c>
      <c r="CI297" s="315">
        <f ca="1">CI295*Insert_Finance!$C$17</f>
        <v>0</v>
      </c>
      <c r="CJ297" s="315">
        <f ca="1">CJ295*Insert_Finance!$C$17</f>
        <v>0</v>
      </c>
      <c r="CK297" s="315">
        <f ca="1">CK295*Insert_Finance!$C$17</f>
        <v>0</v>
      </c>
      <c r="CL297" s="315">
        <f ca="1">CL295*Insert_Finance!$C$17</f>
        <v>0</v>
      </c>
      <c r="CM297" s="315">
        <f ca="1">CM295*Insert_Finance!$C$17</f>
        <v>0</v>
      </c>
      <c r="CN297" s="315">
        <f ca="1">CN295*Insert_Finance!$C$17</f>
        <v>0</v>
      </c>
      <c r="CO297" s="315">
        <f ca="1">CO295*Insert_Finance!$C$17</f>
        <v>0</v>
      </c>
      <c r="CP297" s="315">
        <f ca="1">CP295*Insert_Finance!$C$17</f>
        <v>0</v>
      </c>
      <c r="CQ297" s="315">
        <f ca="1">CQ295*Insert_Finance!$C$17</f>
        <v>0</v>
      </c>
      <c r="CR297" s="315">
        <f ca="1">CR295*Insert_Finance!$C$17</f>
        <v>0</v>
      </c>
      <c r="CS297" s="315">
        <f ca="1">CS295*Insert_Finance!$C$17</f>
        <v>0</v>
      </c>
      <c r="CT297" s="315">
        <f ca="1">CT295*Insert_Finance!$C$17</f>
        <v>0</v>
      </c>
      <c r="CU297" s="315">
        <f ca="1">CU295*Insert_Finance!$C$17</f>
        <v>0</v>
      </c>
      <c r="CV297" s="315">
        <f ca="1">CV295*Insert_Finance!$C$17</f>
        <v>0</v>
      </c>
      <c r="CW297" s="315">
        <f ca="1">CW295*Insert_Finance!$C$17</f>
        <v>0</v>
      </c>
      <c r="CX297" s="315">
        <f ca="1">CX295*Insert_Finance!$C$17</f>
        <v>0</v>
      </c>
      <c r="CY297" s="315">
        <f ca="1">CY295*Insert_Finance!$C$17</f>
        <v>0</v>
      </c>
      <c r="CZ297" s="315">
        <f ca="1">CZ295*Insert_Finance!$C$17</f>
        <v>0</v>
      </c>
    </row>
    <row r="298" spans="1:104" ht="15" hidden="1" customHeight="1" outlineLevel="1" x14ac:dyDescent="0.3">
      <c r="A298" s="304"/>
      <c r="B298" s="338"/>
      <c r="C298" s="305"/>
      <c r="D298" s="306"/>
      <c r="E298" s="401" t="str">
        <f>_xlfn.IFNA(INDEX(Table_Def[[Asset category]:[Unit]],MATCH(Insert_Assets!B298,Table_Def[Asset category],0),2),"")</f>
        <v/>
      </c>
      <c r="F298" s="339"/>
      <c r="G298" s="340" t="s">
        <v>211</v>
      </c>
      <c r="H298" s="309">
        <f t="shared" si="943"/>
        <v>0</v>
      </c>
      <c r="I298" s="341"/>
      <c r="J298" s="342"/>
      <c r="K298" s="311">
        <f t="shared" si="1008"/>
        <v>0</v>
      </c>
      <c r="L298" s="312">
        <f t="shared" si="916"/>
        <v>1</v>
      </c>
      <c r="M298" s="313">
        <f t="shared" si="939"/>
        <v>0</v>
      </c>
      <c r="N298" s="316">
        <f>_xlfn.IFNA(IF(INDEX(Table_Def[],MATCH(B298,Table_Def[Asset category],0),3)=0,20,INDEX(Table_Def[],MATCH(B298,Table_Def[Asset category],0),3)),0)</f>
        <v>0</v>
      </c>
      <c r="P298" s="178"/>
      <c r="Q298" s="178"/>
      <c r="R298" s="178"/>
      <c r="S298" s="178"/>
      <c r="T298" s="302"/>
      <c r="U298" s="302"/>
      <c r="V298" s="302"/>
      <c r="W298" s="302"/>
      <c r="X298" s="302"/>
      <c r="Y298" s="302"/>
      <c r="Z298" s="302"/>
      <c r="AA298" s="302"/>
      <c r="AB298" s="302"/>
      <c r="AC298" s="302"/>
      <c r="AD298" s="302"/>
      <c r="AE298" s="302"/>
      <c r="AF298" s="302"/>
      <c r="AG298" s="302"/>
      <c r="AH298" s="302"/>
      <c r="AI298" s="302"/>
      <c r="AJ298" s="302"/>
      <c r="AK298" s="302"/>
      <c r="AL298" s="302"/>
      <c r="AM298" s="302"/>
      <c r="AN298" s="302"/>
      <c r="AO298" s="302"/>
      <c r="AP298" s="302"/>
      <c r="AQ298" s="302"/>
      <c r="AR298" s="302"/>
      <c r="AS298" s="302"/>
      <c r="AT298" s="302"/>
      <c r="AU298" s="302"/>
      <c r="AV298" s="302"/>
      <c r="AW298" s="302"/>
      <c r="AX298" s="302"/>
      <c r="AY298" s="302"/>
      <c r="AZ298" s="302"/>
      <c r="BA298" s="302"/>
      <c r="BB298" s="302"/>
      <c r="BC298" s="302"/>
      <c r="BD298" s="302"/>
      <c r="BE298" s="302"/>
      <c r="BF298" s="302"/>
      <c r="BG298" s="302"/>
      <c r="BH298" s="302"/>
      <c r="BI298" s="302"/>
      <c r="BJ298" s="302"/>
      <c r="BK298" s="302"/>
      <c r="BL298" s="302"/>
      <c r="BM298" s="302"/>
      <c r="BN298" s="302"/>
      <c r="BO298" s="302"/>
      <c r="BP298" s="302"/>
      <c r="BQ298" s="302"/>
      <c r="BR298" s="302"/>
      <c r="BS298" s="302"/>
      <c r="BT298" s="302"/>
      <c r="BU298" s="302"/>
      <c r="BV298" s="302"/>
      <c r="BW298" s="302"/>
      <c r="BX298" s="302"/>
      <c r="BY298" s="302"/>
      <c r="BZ298" s="302"/>
      <c r="CA298" s="302"/>
      <c r="CB298" s="189"/>
      <c r="CC298" s="303"/>
      <c r="CD298" s="303"/>
      <c r="CE298" s="53" t="s">
        <v>48</v>
      </c>
      <c r="CF298" s="315"/>
      <c r="CG298" s="315">
        <f ca="1">IF(CG295=0,0,
IF(CG295&lt;1,0,
IF($N292-CG293&lt;&gt;$N292,-PMT(Insert_Finance!$C$17,$N292,OFFSET(CG295,,(CG293-$N292),1,1),0,0),
IF(CG293=0,0,CF298))))</f>
        <v>0</v>
      </c>
      <c r="CH298" s="315">
        <f ca="1">IF(CH295=0,0,
IF(CH295&lt;1,0,
IF($N292-CH293&lt;&gt;$N292,-PMT(Insert_Finance!$C$17,$N292,OFFSET(CH295,,(CH293-$N292),1,1),0,0),
IF(CH293=0,0,CG298))))</f>
        <v>0</v>
      </c>
      <c r="CI298" s="315">
        <f ca="1">IF(CI295=0,0,
IF(CI295&lt;1,0,
IF($N292-CI293&lt;&gt;$N292,-PMT(Insert_Finance!$C$17,$N292,OFFSET(CI295,,(CI293-$N292),1,1),0,0),
IF(CI293=0,0,CH298))))</f>
        <v>0</v>
      </c>
      <c r="CJ298" s="315">
        <f ca="1">IF(CJ295=0,0,
IF(CJ295&lt;1,0,
IF($N292-CJ293&lt;&gt;$N292,-PMT(Insert_Finance!$C$17,$N292,OFFSET(CJ295,,(CJ293-$N292),1,1),0,0),
IF(CJ293=0,0,CI298))))</f>
        <v>0</v>
      </c>
      <c r="CK298" s="315">
        <f ca="1">IF(CK295=0,0,
IF(CK295&lt;1,0,
IF($N292-CK293&lt;&gt;$N292,-PMT(Insert_Finance!$C$17,$N292,OFFSET(CK295,,(CK293-$N292),1,1),0,0),
IF(CK293=0,0,CJ298))))</f>
        <v>0</v>
      </c>
      <c r="CL298" s="315">
        <f ca="1">IF(CL295=0,0,
IF(CL295&lt;1,0,
IF($N292-CL293&lt;&gt;$N292,-PMT(Insert_Finance!$C$17,$N292,OFFSET(CL295,,(CL293-$N292),1,1),0,0),
IF(CL293=0,0,CK298))))</f>
        <v>0</v>
      </c>
      <c r="CM298" s="315">
        <f ca="1">IF(CM295=0,0,
IF(CM295&lt;1,0,
IF($N292-CM293&lt;&gt;$N292,-PMT(Insert_Finance!$C$17,$N292,OFFSET(CM295,,(CM293-$N292),1,1),0,0),
IF(CM293=0,0,CL298))))</f>
        <v>0</v>
      </c>
      <c r="CN298" s="315">
        <f ca="1">IF(CN295=0,0,
IF(CN295&lt;1,0,
IF($N292-CN293&lt;&gt;$N292,-PMT(Insert_Finance!$C$17,$N292,OFFSET(CN295,,(CN293-$N292),1,1),0,0),
IF(CN293=0,0,CM298))))</f>
        <v>0</v>
      </c>
      <c r="CO298" s="315">
        <f ca="1">IF(CO295=0,0,
IF(CO295&lt;1,0,
IF($N292-CO293&lt;&gt;$N292,-PMT(Insert_Finance!$C$17,$N292,OFFSET(CO295,,(CO293-$N292),1,1),0,0),
IF(CO293=0,0,CN298))))</f>
        <v>0</v>
      </c>
      <c r="CP298" s="315">
        <f ca="1">IF(CP295=0,0,
IF(CP295&lt;1,0,
IF($N292-CP293&lt;&gt;$N292,-PMT(Insert_Finance!$C$17,$N292,OFFSET(CP295,,(CP293-$N292),1,1),0,0),
IF(CP293=0,0,CO298))))</f>
        <v>0</v>
      </c>
      <c r="CQ298" s="315">
        <f ca="1">IF(CQ295=0,0,
IF(CQ295&lt;1,0,
IF($N292-CQ293&lt;&gt;$N292,-PMT(Insert_Finance!$C$17,$N292,OFFSET(CQ295,,(CQ293-$N292),1,1),0,0),
IF(CQ293=0,0,CP298))))</f>
        <v>0</v>
      </c>
      <c r="CR298" s="315">
        <f ca="1">IF(CR295=0,0,
IF(CR295&lt;1,0,
IF($N292-CR293&lt;&gt;$N292,-PMT(Insert_Finance!$C$17,$N292,OFFSET(CR295,,(CR293-$N292),1,1),0,0),
IF(CR293=0,0,CQ298))))</f>
        <v>0</v>
      </c>
      <c r="CS298" s="315">
        <f ca="1">IF(CS295=0,0,
IF(CS295&lt;1,0,
IF($N292-CS293&lt;&gt;$N292,-PMT(Insert_Finance!$C$17,$N292,OFFSET(CS295,,(CS293-$N292),1,1),0,0),
IF(CS293=0,0,CR298))))</f>
        <v>0</v>
      </c>
      <c r="CT298" s="315">
        <f ca="1">IF(CT295=0,0,
IF(CT295&lt;1,0,
IF($N292-CT293&lt;&gt;$N292,-PMT(Insert_Finance!$C$17,$N292,OFFSET(CT295,,(CT293-$N292),1,1),0,0),
IF(CT293=0,0,CS298))))</f>
        <v>0</v>
      </c>
      <c r="CU298" s="315">
        <f ca="1">IF(CU295=0,0,
IF(CU295&lt;1,0,
IF($N292-CU293&lt;&gt;$N292,-PMT(Insert_Finance!$C$17,$N292,OFFSET(CU295,,(CU293-$N292),1,1),0,0),
IF(CU293=0,0,CT298))))</f>
        <v>0</v>
      </c>
      <c r="CV298" s="315">
        <f ca="1">IF(CV295=0,0,
IF(CV295&lt;1,0,
IF($N292-CV293&lt;&gt;$N292,-PMT(Insert_Finance!$C$17,$N292,OFFSET(CV295,,(CV293-$N292),1,1),0,0),
IF(CV293=0,0,CU298))))</f>
        <v>0</v>
      </c>
      <c r="CW298" s="315">
        <f ca="1">IF(CW295=0,0,
IF(CW295&lt;1,0,
IF($N292-CW293&lt;&gt;$N292,-PMT(Insert_Finance!$C$17,$N292,OFFSET(CW295,,(CW293-$N292),1,1),0,0),
IF(CW293=0,0,CV298))))</f>
        <v>0</v>
      </c>
      <c r="CX298" s="315">
        <f ca="1">IF(CX295=0,0,
IF(CX295&lt;1,0,
IF($N292-CX293&lt;&gt;$N292,-PMT(Insert_Finance!$C$17,$N292,OFFSET(CX295,,(CX293-$N292),1,1),0,0),
IF(CX293=0,0,CW298))))</f>
        <v>0</v>
      </c>
      <c r="CY298" s="315">
        <f ca="1">IF(CY295=0,0,
IF(CY295&lt;1,0,
IF($N292-CY293&lt;&gt;$N292,-PMT(Insert_Finance!$C$17,$N292,OFFSET(CY295,,(CY293-$N292),1,1),0,0),
IF(CY293=0,0,CX298))))</f>
        <v>0</v>
      </c>
      <c r="CZ298" s="315">
        <f ca="1">IF(CZ295=0,0,
IF(CZ295&lt;1,0,
IF($N292-CZ293&lt;&gt;$N292,-PMT(Insert_Finance!$C$17,$N292,OFFSET(CZ295,,(CZ293-$N292),1,1),0,0),
IF(CZ293=0,0,CY298))))</f>
        <v>0</v>
      </c>
    </row>
    <row r="299" spans="1:104" ht="30" customHeight="1" collapsed="1" x14ac:dyDescent="0.3">
      <c r="A299" s="304"/>
      <c r="B299" s="674"/>
      <c r="C299" s="657"/>
      <c r="D299" s="658"/>
      <c r="E299" s="401" t="str">
        <f>_xlfn.IFNA(INDEX(Table_Def[[Asset category]:[Unit]],MATCH(Insert_Assets!B299,Table_Def[Asset category],0),2),"")</f>
        <v/>
      </c>
      <c r="F299" s="682"/>
      <c r="G299" s="340" t="s">
        <v>211</v>
      </c>
      <c r="H299" s="309">
        <f t="shared" si="943"/>
        <v>0</v>
      </c>
      <c r="I299" s="687"/>
      <c r="J299" s="688"/>
      <c r="K299" s="311">
        <f t="shared" si="1008"/>
        <v>0</v>
      </c>
      <c r="L299" s="312">
        <f t="shared" si="916"/>
        <v>1</v>
      </c>
      <c r="M299" s="313">
        <f t="shared" si="939"/>
        <v>0</v>
      </c>
      <c r="N299" s="316">
        <f>_xlfn.IFNA(IF(INDEX(Table_Def[],MATCH(B299,Table_Def[Asset category],0),3)=0,20,INDEX(Table_Def[],MATCH(B299,Table_Def[Asset category],0),3)),0)</f>
        <v>0</v>
      </c>
      <c r="P299" s="178"/>
      <c r="Q299" s="178"/>
      <c r="R299" s="178"/>
      <c r="S299" s="178"/>
      <c r="T299" s="302">
        <f t="shared" si="944"/>
        <v>0</v>
      </c>
      <c r="U299" s="302">
        <f>SUMIF($CG$6:$CZ$6,T$17,$CG302:$CZ302)</f>
        <v>0</v>
      </c>
      <c r="V299" s="302">
        <f>SUMIF($CG$6:$CZ$6,T$17,$CG304:$CZ304)</f>
        <v>0</v>
      </c>
      <c r="W299" s="302">
        <f t="shared" si="945"/>
        <v>0</v>
      </c>
      <c r="X299" s="302">
        <f>SUMIF($CG$6:$CZ$6,W$17,$CG302:$CZ302)</f>
        <v>0</v>
      </c>
      <c r="Y299" s="302">
        <f>SUMIF($CG$6:$CZ$6,W$17,$CG304:$CZ304)</f>
        <v>0</v>
      </c>
      <c r="Z299" s="302">
        <f t="shared" si="946"/>
        <v>0</v>
      </c>
      <c r="AA299" s="302">
        <f>SUMIF($CG$6:$CZ$6,Z$17,$CG302:$CZ302)</f>
        <v>0</v>
      </c>
      <c r="AB299" s="302">
        <f>SUMIF($CG$6:$CZ$6,Z$17,$CG304:$CZ304)</f>
        <v>0</v>
      </c>
      <c r="AC299" s="302">
        <f t="shared" si="947"/>
        <v>0</v>
      </c>
      <c r="AD299" s="302">
        <f>SUMIF($CG$6:$CZ$6,AC$17,$CG302:$CZ302)</f>
        <v>0</v>
      </c>
      <c r="AE299" s="302">
        <f>SUMIF($CG$6:$CZ$6,AC$17,$CG304:$CZ304)</f>
        <v>0</v>
      </c>
      <c r="AF299" s="302">
        <f t="shared" si="948"/>
        <v>0</v>
      </c>
      <c r="AG299" s="302">
        <f>SUMIF($CG$6:$CZ$6,AF$17,$CG302:$CZ302)</f>
        <v>0</v>
      </c>
      <c r="AH299" s="302">
        <f>SUMIF($CG$6:$CZ$6,AF$17,$CG304:$CZ304)</f>
        <v>0</v>
      </c>
      <c r="AI299" s="302">
        <f t="shared" si="949"/>
        <v>0</v>
      </c>
      <c r="AJ299" s="302">
        <f>SUMIF($CG$6:$CZ$6,AI$17,$CG302:$CZ302)</f>
        <v>0</v>
      </c>
      <c r="AK299" s="302">
        <f>SUMIF($CG$6:$CZ$6,AI$17,$CG304:$CZ304)</f>
        <v>0</v>
      </c>
      <c r="AL299" s="302">
        <f t="shared" si="950"/>
        <v>0</v>
      </c>
      <c r="AM299" s="302">
        <f>SUMIF($CG$6:$CZ$6,AL$17,$CG302:$CZ302)</f>
        <v>0</v>
      </c>
      <c r="AN299" s="302">
        <f>SUMIF($CG$6:$CZ$6,AL$17,$CG304:$CZ304)</f>
        <v>0</v>
      </c>
      <c r="AO299" s="302">
        <f t="shared" si="951"/>
        <v>0</v>
      </c>
      <c r="AP299" s="302">
        <f>SUMIF($CG$6:$CZ$6,AO$17,$CG302:$CZ302)</f>
        <v>0</v>
      </c>
      <c r="AQ299" s="302">
        <f>SUMIF($CG$6:$CZ$6,AO$17,$CG304:$CZ304)</f>
        <v>0</v>
      </c>
      <c r="AR299" s="302">
        <f t="shared" si="952"/>
        <v>0</v>
      </c>
      <c r="AS299" s="302">
        <f>SUMIF($CG$6:$CZ$6,AR$17,$CG302:$CZ302)</f>
        <v>0</v>
      </c>
      <c r="AT299" s="302">
        <f>SUMIF($CG$6:$CZ$6,AR$17,$CG304:$CZ304)</f>
        <v>0</v>
      </c>
      <c r="AU299" s="302">
        <f t="shared" si="953"/>
        <v>0</v>
      </c>
      <c r="AV299" s="302">
        <f>SUMIF($CG$6:$CZ$6,AU$17,$CG302:$CZ302)</f>
        <v>0</v>
      </c>
      <c r="AW299" s="302">
        <f>SUMIF($CG$6:$CZ$6,AU$17,$CG304:$CZ304)</f>
        <v>0</v>
      </c>
      <c r="AX299" s="302">
        <f t="shared" si="954"/>
        <v>0</v>
      </c>
      <c r="AY299" s="302">
        <f>SUMIF($CG$6:$CZ$6,AX$17,$CG302:$CZ302)</f>
        <v>0</v>
      </c>
      <c r="AZ299" s="302">
        <f>SUMIF($CG$6:$CZ$6,AX$17,$CG304:$CZ304)</f>
        <v>0</v>
      </c>
      <c r="BA299" s="302">
        <f t="shared" si="955"/>
        <v>0</v>
      </c>
      <c r="BB299" s="302">
        <f>SUMIF($CG$6:$CZ$6,BA$17,$CG302:$CZ302)</f>
        <v>0</v>
      </c>
      <c r="BC299" s="302">
        <f>SUMIF($CG$6:$CZ$6,BA$17,$CG304:$CZ304)</f>
        <v>0</v>
      </c>
      <c r="BD299" s="302">
        <f t="shared" si="956"/>
        <v>0</v>
      </c>
      <c r="BE299" s="302">
        <f>SUMIF($CG$6:$CZ$6,BD$17,$CG302:$CZ302)</f>
        <v>0</v>
      </c>
      <c r="BF299" s="302">
        <f>SUMIF($CG$6:$CZ$6,BD$17,$CG304:$CZ304)</f>
        <v>0</v>
      </c>
      <c r="BG299" s="302">
        <f t="shared" si="957"/>
        <v>0</v>
      </c>
      <c r="BH299" s="302">
        <f>SUMIF($CG$6:$CZ$6,BG$17,$CG302:$CZ302)</f>
        <v>0</v>
      </c>
      <c r="BI299" s="302">
        <f>SUMIF($CG$6:$CZ$6,BG$17,$CG304:$CZ304)</f>
        <v>0</v>
      </c>
      <c r="BJ299" s="302">
        <f t="shared" si="958"/>
        <v>0</v>
      </c>
      <c r="BK299" s="302">
        <f>SUMIF($CG$6:$CZ$6,BJ$17,$CG302:$CZ302)</f>
        <v>0</v>
      </c>
      <c r="BL299" s="302">
        <f>SUMIF($CG$6:$CZ$6,BJ$17,$CG304:$CZ304)</f>
        <v>0</v>
      </c>
      <c r="BM299" s="302">
        <f t="shared" si="959"/>
        <v>0</v>
      </c>
      <c r="BN299" s="302">
        <f>SUMIF($CG$6:$CZ$6,BM$17,$CG302:$CZ302)</f>
        <v>0</v>
      </c>
      <c r="BO299" s="302">
        <f>SUMIF($CG$6:$CZ$6,BM$17,$CG304:$CZ304)</f>
        <v>0</v>
      </c>
      <c r="BP299" s="302">
        <f t="shared" si="960"/>
        <v>0</v>
      </c>
      <c r="BQ299" s="302">
        <f>SUMIF($CG$6:$CZ$6,BP$17,$CG302:$CZ302)</f>
        <v>0</v>
      </c>
      <c r="BR299" s="302">
        <f>SUMIF($CG$6:$CZ$6,BP$17,$CG304:$CZ304)</f>
        <v>0</v>
      </c>
      <c r="BS299" s="302">
        <f t="shared" si="961"/>
        <v>0</v>
      </c>
      <c r="BT299" s="302">
        <f>SUMIF($CG$6:$CZ$6,BS$17,$CG302:$CZ302)</f>
        <v>0</v>
      </c>
      <c r="BU299" s="302">
        <f>SUMIF($CG$6:$CZ$6,BS$17,$CG304:$CZ304)</f>
        <v>0</v>
      </c>
      <c r="BV299" s="302">
        <f t="shared" si="962"/>
        <v>0</v>
      </c>
      <c r="BW299" s="302">
        <f>SUMIF($CG$6:$CZ$6,BV$17,$CG302:$CZ302)</f>
        <v>0</v>
      </c>
      <c r="BX299" s="302">
        <f>SUMIF($CG$6:$CZ$6,BV$17,$CG304:$CZ304)</f>
        <v>0</v>
      </c>
      <c r="BY299" s="302">
        <f t="shared" si="963"/>
        <v>0</v>
      </c>
      <c r="BZ299" s="302">
        <f>SUMIF($CG$6:$CZ$6,BY$17,$CG302:$CZ302)</f>
        <v>0</v>
      </c>
      <c r="CA299" s="302">
        <f>SUMIF($CG$6:$CZ$6,BY$17,$CG304:$CZ304)</f>
        <v>0</v>
      </c>
      <c r="CB299" s="189"/>
      <c r="CC299" s="303"/>
      <c r="CD299" s="303"/>
      <c r="CF299" s="293"/>
      <c r="CG299" s="315"/>
    </row>
    <row r="300" spans="1:104" ht="15" hidden="1" customHeight="1" outlineLevel="1" x14ac:dyDescent="0.3">
      <c r="A300" s="304"/>
      <c r="B300" s="338"/>
      <c r="C300" s="305"/>
      <c r="D300" s="306"/>
      <c r="E300" s="401" t="str">
        <f>_xlfn.IFNA(INDEX(Table_Def[[Asset category]:[Unit]],MATCH(Insert_Assets!B300,Table_Def[Asset category],0),2),"")</f>
        <v/>
      </c>
      <c r="F300" s="339"/>
      <c r="G300" s="340" t="s">
        <v>211</v>
      </c>
      <c r="H300" s="309">
        <f t="shared" si="943"/>
        <v>0</v>
      </c>
      <c r="I300" s="341"/>
      <c r="J300" s="342"/>
      <c r="K300" s="311">
        <f t="shared" si="1008"/>
        <v>0</v>
      </c>
      <c r="L300" s="312">
        <f t="shared" si="916"/>
        <v>1</v>
      </c>
      <c r="M300" s="313">
        <f t="shared" si="939"/>
        <v>0</v>
      </c>
      <c r="N300" s="316">
        <f>_xlfn.IFNA(IF(INDEX(Table_Def[],MATCH(B300,Table_Def[Asset category],0),3)=0,20,INDEX(Table_Def[],MATCH(B300,Table_Def[Asset category],0),3)),0)</f>
        <v>0</v>
      </c>
      <c r="P300" s="178"/>
      <c r="Q300" s="178"/>
      <c r="R300" s="178"/>
      <c r="S300" s="178"/>
      <c r="T300" s="302"/>
      <c r="U300" s="302"/>
      <c r="V300" s="302"/>
      <c r="W300" s="302"/>
      <c r="X300" s="302"/>
      <c r="Y300" s="302"/>
      <c r="Z300" s="302"/>
      <c r="AA300" s="302"/>
      <c r="AB300" s="302"/>
      <c r="AC300" s="302"/>
      <c r="AD300" s="302"/>
      <c r="AE300" s="302"/>
      <c r="AF300" s="302"/>
      <c r="AG300" s="302"/>
      <c r="AH300" s="302"/>
      <c r="AI300" s="302"/>
      <c r="AJ300" s="302"/>
      <c r="AK300" s="302"/>
      <c r="AL300" s="302"/>
      <c r="AM300" s="302"/>
      <c r="AN300" s="302"/>
      <c r="AO300" s="302"/>
      <c r="AP300" s="302"/>
      <c r="AQ300" s="302"/>
      <c r="AR300" s="302"/>
      <c r="AS300" s="302"/>
      <c r="AT300" s="302"/>
      <c r="AU300" s="302"/>
      <c r="AV300" s="302"/>
      <c r="AW300" s="302"/>
      <c r="AX300" s="302"/>
      <c r="AY300" s="302"/>
      <c r="AZ300" s="302"/>
      <c r="BA300" s="302"/>
      <c r="BB300" s="302"/>
      <c r="BC300" s="302"/>
      <c r="BD300" s="302"/>
      <c r="BE300" s="302"/>
      <c r="BF300" s="302"/>
      <c r="BG300" s="302"/>
      <c r="BH300" s="302"/>
      <c r="BI300" s="302"/>
      <c r="BJ300" s="302"/>
      <c r="BK300" s="302"/>
      <c r="BL300" s="302"/>
      <c r="BM300" s="302"/>
      <c r="BN300" s="302"/>
      <c r="BO300" s="302"/>
      <c r="BP300" s="302"/>
      <c r="BQ300" s="302"/>
      <c r="BR300" s="302"/>
      <c r="BS300" s="302"/>
      <c r="BT300" s="302"/>
      <c r="BU300" s="302"/>
      <c r="BV300" s="302"/>
      <c r="BW300" s="302"/>
      <c r="BX300" s="302"/>
      <c r="BY300" s="302"/>
      <c r="BZ300" s="302"/>
      <c r="CA300" s="302"/>
      <c r="CB300" s="189"/>
      <c r="CC300" s="303"/>
      <c r="CD300" s="303"/>
      <c r="CE300" s="53" t="s">
        <v>49</v>
      </c>
      <c r="CF300" s="293"/>
      <c r="CG300" s="314">
        <f>IF($I299=CG$6,$N299,
IF(CF299&gt;0,CF299-1,0))</f>
        <v>0</v>
      </c>
      <c r="CH300" s="314">
        <f ca="1">IF(OR($I299=CH$6,CG301=$N299),$N299,
IF(CG300&gt;0,CG300-1,0))</f>
        <v>0</v>
      </c>
      <c r="CI300" s="314">
        <f t="shared" ref="CI300" ca="1" si="1012">IF(OR($I299=CI$6,CH301=$N299),$N299,
IF(CH300&gt;0,CH300-1,0))</f>
        <v>0</v>
      </c>
      <c r="CJ300" s="314">
        <f t="shared" ref="CJ300" ca="1" si="1013">IF(OR($I299=CJ$6,CI301=$N299),$N299,
IF(CI300&gt;0,CI300-1,0))</f>
        <v>0</v>
      </c>
      <c r="CK300" s="314">
        <f t="shared" ref="CK300" ca="1" si="1014">IF(OR($I299=CK$6,CJ301=$N299),$N299,
IF(CJ300&gt;0,CJ300-1,0))</f>
        <v>0</v>
      </c>
      <c r="CL300" s="314">
        <f t="shared" ref="CL300" ca="1" si="1015">IF(OR($I299=CL$6,CK301=$N299),$N299,
IF(CK300&gt;0,CK300-1,0))</f>
        <v>0</v>
      </c>
      <c r="CM300" s="314">
        <f t="shared" ref="CM300" ca="1" si="1016">IF(OR($I299=CM$6,CL301=$N299),$N299,
IF(CL300&gt;0,CL300-1,0))</f>
        <v>0</v>
      </c>
      <c r="CN300" s="314">
        <f t="shared" ref="CN300" ca="1" si="1017">IF(OR($I299=CN$6,CM301=$N299),$N299,
IF(CM300&gt;0,CM300-1,0))</f>
        <v>0</v>
      </c>
      <c r="CO300" s="314">
        <f t="shared" ref="CO300" ca="1" si="1018">IF(OR($I299=CO$6,CN301=$N299),$N299,
IF(CN300&gt;0,CN300-1,0))</f>
        <v>0</v>
      </c>
      <c r="CP300" s="314">
        <f t="shared" ref="CP300" ca="1" si="1019">IF(OR($I299=CP$6,CO301=$N299),$N299,
IF(CO300&gt;0,CO300-1,0))</f>
        <v>0</v>
      </c>
      <c r="CQ300" s="314">
        <f t="shared" ref="CQ300" ca="1" si="1020">IF(OR($I299=CQ$6,CP301=$N299),$N299,
IF(CP300&gt;0,CP300-1,0))</f>
        <v>0</v>
      </c>
      <c r="CR300" s="314">
        <f t="shared" ref="CR300" ca="1" si="1021">IF(OR($I299=CR$6,CQ301=$N299),$N299,
IF(CQ300&gt;0,CQ300-1,0))</f>
        <v>0</v>
      </c>
      <c r="CS300" s="314">
        <f t="shared" ref="CS300" ca="1" si="1022">IF(OR($I299=CS$6,CR301=$N299),$N299,
IF(CR300&gt;0,CR300-1,0))</f>
        <v>0</v>
      </c>
      <c r="CT300" s="314">
        <f t="shared" ref="CT300" ca="1" si="1023">IF(OR($I299=CT$6,CS301=$N299),$N299,
IF(CS300&gt;0,CS300-1,0))</f>
        <v>0</v>
      </c>
      <c r="CU300" s="314">
        <f t="shared" ref="CU300" ca="1" si="1024">IF(OR($I299=CU$6,CT301=$N299),$N299,
IF(CT300&gt;0,CT300-1,0))</f>
        <v>0</v>
      </c>
      <c r="CV300" s="314">
        <f t="shared" ref="CV300" ca="1" si="1025">IF(OR($I299=CV$6,CU301=$N299),$N299,
IF(CU300&gt;0,CU300-1,0))</f>
        <v>0</v>
      </c>
      <c r="CW300" s="314">
        <f t="shared" ref="CW300" ca="1" si="1026">IF(OR($I299=CW$6,CV301=$N299),$N299,
IF(CV300&gt;0,CV300-1,0))</f>
        <v>0</v>
      </c>
      <c r="CX300" s="314">
        <f t="shared" ref="CX300" ca="1" si="1027">IF(OR($I299=CX$6,CW301=$N299),$N299,
IF(CW300&gt;0,CW300-1,0))</f>
        <v>0</v>
      </c>
      <c r="CY300" s="314">
        <f t="shared" ref="CY300" ca="1" si="1028">IF(OR($I299=CY$6,CX301=$N299),$N299,
IF(CX300&gt;0,CX300-1,0))</f>
        <v>0</v>
      </c>
      <c r="CZ300" s="314">
        <f t="shared" ref="CZ300" ca="1" si="1029">IF(OR($I299=CZ$6,CY301=$N299),$N299,
IF(CY300&gt;0,CY300-1,0))</f>
        <v>0</v>
      </c>
    </row>
    <row r="301" spans="1:104" ht="15" hidden="1" customHeight="1" outlineLevel="1" x14ac:dyDescent="0.3">
      <c r="A301" s="304"/>
      <c r="B301" s="338"/>
      <c r="C301" s="305"/>
      <c r="D301" s="306"/>
      <c r="E301" s="401" t="str">
        <f>_xlfn.IFNA(INDEX(Table_Def[[Asset category]:[Unit]],MATCH(Insert_Assets!B301,Table_Def[Asset category],0),2),"")</f>
        <v/>
      </c>
      <c r="F301" s="339"/>
      <c r="G301" s="340" t="s">
        <v>211</v>
      </c>
      <c r="H301" s="309">
        <f t="shared" si="943"/>
        <v>0</v>
      </c>
      <c r="I301" s="341"/>
      <c r="J301" s="342"/>
      <c r="K301" s="311"/>
      <c r="L301" s="312">
        <f t="shared" si="916"/>
        <v>1</v>
      </c>
      <c r="M301" s="313">
        <f t="shared" si="939"/>
        <v>0</v>
      </c>
      <c r="N301" s="316">
        <f>_xlfn.IFNA(IF(INDEX(Table_Def[],MATCH(B301,Table_Def[Asset category],0),3)=0,20,INDEX(Table_Def[],MATCH(B301,Table_Def[Asset category],0),3)),0)</f>
        <v>0</v>
      </c>
      <c r="P301" s="178"/>
      <c r="Q301" s="178"/>
      <c r="R301" s="178"/>
      <c r="S301" s="178"/>
      <c r="T301" s="302"/>
      <c r="U301" s="302"/>
      <c r="V301" s="302"/>
      <c r="W301" s="302"/>
      <c r="X301" s="302"/>
      <c r="Y301" s="302"/>
      <c r="Z301" s="302"/>
      <c r="AA301" s="302"/>
      <c r="AB301" s="302"/>
      <c r="AC301" s="302"/>
      <c r="AD301" s="302"/>
      <c r="AE301" s="302"/>
      <c r="AF301" s="302"/>
      <c r="AG301" s="302"/>
      <c r="AH301" s="302"/>
      <c r="AI301" s="302"/>
      <c r="AJ301" s="302"/>
      <c r="AK301" s="302"/>
      <c r="AL301" s="302"/>
      <c r="AM301" s="302"/>
      <c r="AN301" s="302"/>
      <c r="AO301" s="302"/>
      <c r="AP301" s="302"/>
      <c r="AQ301" s="302"/>
      <c r="AR301" s="302"/>
      <c r="AS301" s="302"/>
      <c r="AT301" s="302"/>
      <c r="AU301" s="302"/>
      <c r="AV301" s="302"/>
      <c r="AW301" s="302"/>
      <c r="AX301" s="302"/>
      <c r="AY301" s="302"/>
      <c r="AZ301" s="302"/>
      <c r="BA301" s="302"/>
      <c r="BB301" s="302"/>
      <c r="BC301" s="302"/>
      <c r="BD301" s="302"/>
      <c r="BE301" s="302"/>
      <c r="BF301" s="302"/>
      <c r="BG301" s="302"/>
      <c r="BH301" s="302"/>
      <c r="BI301" s="302"/>
      <c r="BJ301" s="302"/>
      <c r="BK301" s="302"/>
      <c r="BL301" s="302"/>
      <c r="BM301" s="302"/>
      <c r="BN301" s="302"/>
      <c r="BO301" s="302"/>
      <c r="BP301" s="302"/>
      <c r="BQ301" s="302"/>
      <c r="BR301" s="302"/>
      <c r="BS301" s="302"/>
      <c r="BT301" s="302"/>
      <c r="BU301" s="302"/>
      <c r="BV301" s="302"/>
      <c r="BW301" s="302"/>
      <c r="BX301" s="302"/>
      <c r="BY301" s="302"/>
      <c r="BZ301" s="302"/>
      <c r="CA301" s="302"/>
      <c r="CB301" s="189"/>
      <c r="CC301" s="303"/>
      <c r="CD301" s="303"/>
      <c r="CE301" s="53" t="s">
        <v>116</v>
      </c>
      <c r="CF301" s="293"/>
      <c r="CG301" s="314">
        <f t="shared" ref="CG301" ca="1" si="1030">IF(AND(CG300=$N299,CG300&gt;0),1,IF(CG300=0,0,OFFSET(CG300,,(CG300-$N299),1,1)-CG300+1))</f>
        <v>0</v>
      </c>
      <c r="CH301" s="314">
        <f ca="1">IF(AND(CH300=$N299,CH300&gt;0),1,IF(CH300=0,0,OFFSET(CH300,,(CH300-$N299),1,1)-CH300+1))</f>
        <v>0</v>
      </c>
      <c r="CI301" s="314">
        <f t="shared" ref="CI301:CZ301" ca="1" si="1031">IF(AND(CI300=$N299,CI300&gt;0),1,IF(CI300=0,0,OFFSET(CI300,,(CI300-$N299),1,1)-CI300+1))</f>
        <v>0</v>
      </c>
      <c r="CJ301" s="314">
        <f t="shared" ca="1" si="1031"/>
        <v>0</v>
      </c>
      <c r="CK301" s="314">
        <f t="shared" ca="1" si="1031"/>
        <v>0</v>
      </c>
      <c r="CL301" s="314">
        <f t="shared" ca="1" si="1031"/>
        <v>0</v>
      </c>
      <c r="CM301" s="314">
        <f t="shared" ca="1" si="1031"/>
        <v>0</v>
      </c>
      <c r="CN301" s="314">
        <f t="shared" ca="1" si="1031"/>
        <v>0</v>
      </c>
      <c r="CO301" s="314">
        <f t="shared" ca="1" si="1031"/>
        <v>0</v>
      </c>
      <c r="CP301" s="314">
        <f t="shared" ca="1" si="1031"/>
        <v>0</v>
      </c>
      <c r="CQ301" s="314">
        <f t="shared" ca="1" si="1031"/>
        <v>0</v>
      </c>
      <c r="CR301" s="314">
        <f t="shared" ca="1" si="1031"/>
        <v>0</v>
      </c>
      <c r="CS301" s="314">
        <f t="shared" ca="1" si="1031"/>
        <v>0</v>
      </c>
      <c r="CT301" s="314">
        <f t="shared" ca="1" si="1031"/>
        <v>0</v>
      </c>
      <c r="CU301" s="314">
        <f t="shared" ca="1" si="1031"/>
        <v>0</v>
      </c>
      <c r="CV301" s="314">
        <f t="shared" ca="1" si="1031"/>
        <v>0</v>
      </c>
      <c r="CW301" s="314">
        <f t="shared" ca="1" si="1031"/>
        <v>0</v>
      </c>
      <c r="CX301" s="314">
        <f t="shared" ca="1" si="1031"/>
        <v>0</v>
      </c>
      <c r="CY301" s="314">
        <f t="shared" ca="1" si="1031"/>
        <v>0</v>
      </c>
      <c r="CZ301" s="314">
        <f t="shared" ca="1" si="1031"/>
        <v>0</v>
      </c>
    </row>
    <row r="302" spans="1:104" ht="15" hidden="1" customHeight="1" outlineLevel="1" x14ac:dyDescent="0.3">
      <c r="A302" s="304"/>
      <c r="B302" s="338"/>
      <c r="C302" s="305"/>
      <c r="D302" s="306"/>
      <c r="E302" s="401" t="str">
        <f>_xlfn.IFNA(INDEX(Table_Def[[Asset category]:[Unit]],MATCH(Insert_Assets!B302,Table_Def[Asset category],0),2),"")</f>
        <v/>
      </c>
      <c r="F302" s="339"/>
      <c r="G302" s="340" t="s">
        <v>211</v>
      </c>
      <c r="H302" s="309">
        <f t="shared" si="943"/>
        <v>0</v>
      </c>
      <c r="I302" s="341"/>
      <c r="J302" s="342"/>
      <c r="K302" s="311">
        <f t="shared" ref="K302:K307" si="1032">SUMIF($J$22:$J$384,J302,$H$22:$H$384)</f>
        <v>0</v>
      </c>
      <c r="L302" s="312">
        <f t="shared" si="916"/>
        <v>1</v>
      </c>
      <c r="M302" s="313">
        <f t="shared" si="939"/>
        <v>0</v>
      </c>
      <c r="N302" s="316">
        <f>_xlfn.IFNA(IF(INDEX(Table_Def[],MATCH(B302,Table_Def[Asset category],0),3)=0,20,INDEX(Table_Def[],MATCH(B302,Table_Def[Asset category],0),3)),0)</f>
        <v>0</v>
      </c>
      <c r="P302" s="178"/>
      <c r="Q302" s="178"/>
      <c r="R302" s="178"/>
      <c r="S302" s="178"/>
      <c r="T302" s="302"/>
      <c r="U302" s="302"/>
      <c r="V302" s="302"/>
      <c r="W302" s="302"/>
      <c r="X302" s="302"/>
      <c r="Y302" s="302"/>
      <c r="Z302" s="302"/>
      <c r="AA302" s="302"/>
      <c r="AB302" s="302"/>
      <c r="AC302" s="302"/>
      <c r="AD302" s="302"/>
      <c r="AE302" s="302"/>
      <c r="AF302" s="302"/>
      <c r="AG302" s="302"/>
      <c r="AH302" s="302"/>
      <c r="AI302" s="302"/>
      <c r="AJ302" s="302"/>
      <c r="AK302" s="302"/>
      <c r="AL302" s="302"/>
      <c r="AM302" s="302"/>
      <c r="AN302" s="302"/>
      <c r="AO302" s="302"/>
      <c r="AP302" s="302"/>
      <c r="AQ302" s="302"/>
      <c r="AR302" s="302"/>
      <c r="AS302" s="302"/>
      <c r="AT302" s="302"/>
      <c r="AU302" s="302"/>
      <c r="AV302" s="302"/>
      <c r="AW302" s="302"/>
      <c r="AX302" s="302"/>
      <c r="AY302" s="302"/>
      <c r="AZ302" s="302"/>
      <c r="BA302" s="302"/>
      <c r="BB302" s="302"/>
      <c r="BC302" s="302"/>
      <c r="BD302" s="302"/>
      <c r="BE302" s="302"/>
      <c r="BF302" s="302"/>
      <c r="BG302" s="302"/>
      <c r="BH302" s="302"/>
      <c r="BI302" s="302"/>
      <c r="BJ302" s="302"/>
      <c r="BK302" s="302"/>
      <c r="BL302" s="302"/>
      <c r="BM302" s="302"/>
      <c r="BN302" s="302"/>
      <c r="BO302" s="302"/>
      <c r="BP302" s="302"/>
      <c r="BQ302" s="302"/>
      <c r="BR302" s="302"/>
      <c r="BS302" s="302"/>
      <c r="BT302" s="302"/>
      <c r="BU302" s="302"/>
      <c r="BV302" s="302"/>
      <c r="BW302" s="302"/>
      <c r="BX302" s="302"/>
      <c r="BY302" s="302"/>
      <c r="BZ302" s="302"/>
      <c r="CA302" s="302"/>
      <c r="CB302" s="189"/>
      <c r="CC302" s="303"/>
      <c r="CD302" s="303"/>
      <c r="CE302" s="53" t="s">
        <v>3</v>
      </c>
      <c r="CG302" s="315">
        <f t="shared" ref="CG302:CK302" si="1033">IF($I299=CG$6,$H299*$L299,IF(CG300=$N299,$H299,
IF(CF302&gt;0,+CF302-CF303,0)))</f>
        <v>0</v>
      </c>
      <c r="CH302" s="315">
        <f t="shared" ca="1" si="1033"/>
        <v>0</v>
      </c>
      <c r="CI302" s="315">
        <f t="shared" ca="1" si="1033"/>
        <v>0</v>
      </c>
      <c r="CJ302" s="315">
        <f t="shared" ca="1" si="1033"/>
        <v>0</v>
      </c>
      <c r="CK302" s="315">
        <f t="shared" ca="1" si="1033"/>
        <v>0</v>
      </c>
      <c r="CL302" s="315">
        <f ca="1">IF($I299=CL$6,$H299*$L299,IF(CL300=$N299,$H299,
IF(CK302&gt;0,+CK302-CK303,0)))</f>
        <v>0</v>
      </c>
      <c r="CM302" s="315">
        <f t="shared" ref="CM302:CZ302" ca="1" si="1034">IF($I299=CM$6,$H299*$L299,IF(CM300=$N299,$H299,
IF(CL302&gt;0,+CL302-CL303,0)))</f>
        <v>0</v>
      </c>
      <c r="CN302" s="315">
        <f t="shared" ca="1" si="1034"/>
        <v>0</v>
      </c>
      <c r="CO302" s="315">
        <f t="shared" ca="1" si="1034"/>
        <v>0</v>
      </c>
      <c r="CP302" s="315">
        <f t="shared" ca="1" si="1034"/>
        <v>0</v>
      </c>
      <c r="CQ302" s="315">
        <f t="shared" ca="1" si="1034"/>
        <v>0</v>
      </c>
      <c r="CR302" s="315">
        <f t="shared" ca="1" si="1034"/>
        <v>0</v>
      </c>
      <c r="CS302" s="315">
        <f t="shared" ca="1" si="1034"/>
        <v>0</v>
      </c>
      <c r="CT302" s="315">
        <f t="shared" ca="1" si="1034"/>
        <v>0</v>
      </c>
      <c r="CU302" s="315">
        <f t="shared" ca="1" si="1034"/>
        <v>0</v>
      </c>
      <c r="CV302" s="315">
        <f t="shared" ca="1" si="1034"/>
        <v>0</v>
      </c>
      <c r="CW302" s="315">
        <f t="shared" ca="1" si="1034"/>
        <v>0</v>
      </c>
      <c r="CX302" s="315">
        <f t="shared" ca="1" si="1034"/>
        <v>0</v>
      </c>
      <c r="CY302" s="315">
        <f t="shared" ca="1" si="1034"/>
        <v>0</v>
      </c>
      <c r="CZ302" s="315">
        <f t="shared" ca="1" si="1034"/>
        <v>0</v>
      </c>
    </row>
    <row r="303" spans="1:104" ht="15" hidden="1" customHeight="1" outlineLevel="1" x14ac:dyDescent="0.3">
      <c r="A303" s="304"/>
      <c r="B303" s="338"/>
      <c r="C303" s="305"/>
      <c r="D303" s="306"/>
      <c r="E303" s="401" t="str">
        <f>_xlfn.IFNA(INDEX(Table_Def[[Asset category]:[Unit]],MATCH(Insert_Assets!B303,Table_Def[Asset category],0),2),"")</f>
        <v/>
      </c>
      <c r="F303" s="339"/>
      <c r="G303" s="340" t="s">
        <v>211</v>
      </c>
      <c r="H303" s="309">
        <f t="shared" si="943"/>
        <v>0</v>
      </c>
      <c r="I303" s="341"/>
      <c r="J303" s="342"/>
      <c r="K303" s="311">
        <f t="shared" si="1032"/>
        <v>0</v>
      </c>
      <c r="L303" s="312">
        <f t="shared" si="916"/>
        <v>1</v>
      </c>
      <c r="M303" s="313">
        <f t="shared" si="939"/>
        <v>0</v>
      </c>
      <c r="N303" s="316">
        <f>_xlfn.IFNA(IF(INDEX(Table_Def[],MATCH(B303,Table_Def[Asset category],0),3)=0,20,INDEX(Table_Def[],MATCH(B303,Table_Def[Asset category],0),3)),0)</f>
        <v>0</v>
      </c>
      <c r="P303" s="178"/>
      <c r="Q303" s="178"/>
      <c r="R303" s="178"/>
      <c r="S303" s="178"/>
      <c r="T303" s="302"/>
      <c r="U303" s="302"/>
      <c r="V303" s="302"/>
      <c r="W303" s="302"/>
      <c r="X303" s="302"/>
      <c r="Y303" s="302"/>
      <c r="Z303" s="302"/>
      <c r="AA303" s="302"/>
      <c r="AB303" s="302"/>
      <c r="AC303" s="302"/>
      <c r="AD303" s="302"/>
      <c r="AE303" s="302"/>
      <c r="AF303" s="302"/>
      <c r="AG303" s="302"/>
      <c r="AH303" s="302"/>
      <c r="AI303" s="302"/>
      <c r="AJ303" s="302"/>
      <c r="AK303" s="302"/>
      <c r="AL303" s="302"/>
      <c r="AM303" s="302"/>
      <c r="AN303" s="302"/>
      <c r="AO303" s="302"/>
      <c r="AP303" s="302"/>
      <c r="AQ303" s="302"/>
      <c r="AR303" s="302"/>
      <c r="AS303" s="302"/>
      <c r="AT303" s="302"/>
      <c r="AU303" s="302"/>
      <c r="AV303" s="302"/>
      <c r="AW303" s="302"/>
      <c r="AX303" s="302"/>
      <c r="AY303" s="302"/>
      <c r="AZ303" s="302"/>
      <c r="BA303" s="302"/>
      <c r="BB303" s="302"/>
      <c r="BC303" s="302"/>
      <c r="BD303" s="302"/>
      <c r="BE303" s="302"/>
      <c r="BF303" s="302"/>
      <c r="BG303" s="302"/>
      <c r="BH303" s="302"/>
      <c r="BI303" s="302"/>
      <c r="BJ303" s="302"/>
      <c r="BK303" s="302"/>
      <c r="BL303" s="302"/>
      <c r="BM303" s="302"/>
      <c r="BN303" s="302"/>
      <c r="BO303" s="302"/>
      <c r="BP303" s="302"/>
      <c r="BQ303" s="302"/>
      <c r="BR303" s="302"/>
      <c r="BS303" s="302"/>
      <c r="BT303" s="302"/>
      <c r="BU303" s="302"/>
      <c r="BV303" s="302"/>
      <c r="BW303" s="302"/>
      <c r="BX303" s="302"/>
      <c r="BY303" s="302"/>
      <c r="BZ303" s="302"/>
      <c r="CA303" s="302"/>
      <c r="CB303" s="189"/>
      <c r="CC303" s="303"/>
      <c r="CD303" s="303"/>
      <c r="CE303" s="53" t="s">
        <v>38</v>
      </c>
      <c r="CF303" s="315"/>
      <c r="CG303" s="315">
        <f>IF(CG304&lt;1,0,CG305-CG304)</f>
        <v>0</v>
      </c>
      <c r="CH303" s="315">
        <f t="shared" ref="CH303:CZ303" ca="1" si="1035">IF(CH304&lt;1,0,CH305-CH304)</f>
        <v>0</v>
      </c>
      <c r="CI303" s="315">
        <f t="shared" ca="1" si="1035"/>
        <v>0</v>
      </c>
      <c r="CJ303" s="315">
        <f t="shared" ca="1" si="1035"/>
        <v>0</v>
      </c>
      <c r="CK303" s="315">
        <f t="shared" ca="1" si="1035"/>
        <v>0</v>
      </c>
      <c r="CL303" s="315">
        <f t="shared" ca="1" si="1035"/>
        <v>0</v>
      </c>
      <c r="CM303" s="315">
        <f t="shared" ca="1" si="1035"/>
        <v>0</v>
      </c>
      <c r="CN303" s="315">
        <f t="shared" ca="1" si="1035"/>
        <v>0</v>
      </c>
      <c r="CO303" s="315">
        <f t="shared" ca="1" si="1035"/>
        <v>0</v>
      </c>
      <c r="CP303" s="315">
        <f t="shared" ca="1" si="1035"/>
        <v>0</v>
      </c>
      <c r="CQ303" s="315">
        <f t="shared" ca="1" si="1035"/>
        <v>0</v>
      </c>
      <c r="CR303" s="315">
        <f t="shared" ca="1" si="1035"/>
        <v>0</v>
      </c>
      <c r="CS303" s="315">
        <f t="shared" ca="1" si="1035"/>
        <v>0</v>
      </c>
      <c r="CT303" s="315">
        <f t="shared" ca="1" si="1035"/>
        <v>0</v>
      </c>
      <c r="CU303" s="315">
        <f t="shared" ca="1" si="1035"/>
        <v>0</v>
      </c>
      <c r="CV303" s="315">
        <f t="shared" ca="1" si="1035"/>
        <v>0</v>
      </c>
      <c r="CW303" s="315">
        <f t="shared" ca="1" si="1035"/>
        <v>0</v>
      </c>
      <c r="CX303" s="315">
        <f t="shared" ca="1" si="1035"/>
        <v>0</v>
      </c>
      <c r="CY303" s="315">
        <f t="shared" ca="1" si="1035"/>
        <v>0</v>
      </c>
      <c r="CZ303" s="315">
        <f t="shared" ca="1" si="1035"/>
        <v>0</v>
      </c>
    </row>
    <row r="304" spans="1:104" ht="15" hidden="1" customHeight="1" outlineLevel="1" x14ac:dyDescent="0.3">
      <c r="A304" s="304"/>
      <c r="B304" s="338"/>
      <c r="C304" s="305"/>
      <c r="D304" s="306"/>
      <c r="E304" s="401" t="str">
        <f>_xlfn.IFNA(INDEX(Table_Def[[Asset category]:[Unit]],MATCH(Insert_Assets!B304,Table_Def[Asset category],0),2),"")</f>
        <v/>
      </c>
      <c r="F304" s="339"/>
      <c r="G304" s="340" t="s">
        <v>211</v>
      </c>
      <c r="H304" s="309">
        <f t="shared" si="943"/>
        <v>0</v>
      </c>
      <c r="I304" s="341"/>
      <c r="J304" s="342"/>
      <c r="K304" s="311">
        <f t="shared" si="1032"/>
        <v>0</v>
      </c>
      <c r="L304" s="312">
        <f t="shared" si="916"/>
        <v>1</v>
      </c>
      <c r="M304" s="313">
        <f t="shared" si="939"/>
        <v>0</v>
      </c>
      <c r="N304" s="316">
        <f>_xlfn.IFNA(IF(INDEX(Table_Def[],MATCH(B304,Table_Def[Asset category],0),3)=0,20,INDEX(Table_Def[],MATCH(B304,Table_Def[Asset category],0),3)),0)</f>
        <v>0</v>
      </c>
      <c r="P304" s="178"/>
      <c r="Q304" s="178"/>
      <c r="R304" s="178"/>
      <c r="S304" s="178"/>
      <c r="T304" s="302"/>
      <c r="U304" s="302"/>
      <c r="V304" s="302"/>
      <c r="W304" s="302"/>
      <c r="X304" s="302"/>
      <c r="Y304" s="302"/>
      <c r="Z304" s="302"/>
      <c r="AA304" s="302"/>
      <c r="AB304" s="302"/>
      <c r="AC304" s="302"/>
      <c r="AD304" s="302"/>
      <c r="AE304" s="302"/>
      <c r="AF304" s="302"/>
      <c r="AG304" s="302"/>
      <c r="AH304" s="302"/>
      <c r="AI304" s="302"/>
      <c r="AJ304" s="302"/>
      <c r="AK304" s="302"/>
      <c r="AL304" s="302"/>
      <c r="AM304" s="302"/>
      <c r="AN304" s="302"/>
      <c r="AO304" s="302"/>
      <c r="AP304" s="302"/>
      <c r="AQ304" s="302"/>
      <c r="AR304" s="302"/>
      <c r="AS304" s="302"/>
      <c r="AT304" s="302"/>
      <c r="AU304" s="302"/>
      <c r="AV304" s="302"/>
      <c r="AW304" s="302"/>
      <c r="AX304" s="302"/>
      <c r="AY304" s="302"/>
      <c r="AZ304" s="302"/>
      <c r="BA304" s="302"/>
      <c r="BB304" s="302"/>
      <c r="BC304" s="302"/>
      <c r="BD304" s="302"/>
      <c r="BE304" s="302"/>
      <c r="BF304" s="302"/>
      <c r="BG304" s="302"/>
      <c r="BH304" s="302"/>
      <c r="BI304" s="302"/>
      <c r="BJ304" s="302"/>
      <c r="BK304" s="302"/>
      <c r="BL304" s="302"/>
      <c r="BM304" s="302"/>
      <c r="BN304" s="302"/>
      <c r="BO304" s="302"/>
      <c r="BP304" s="302"/>
      <c r="BQ304" s="302"/>
      <c r="BR304" s="302"/>
      <c r="BS304" s="302"/>
      <c r="BT304" s="302"/>
      <c r="BU304" s="302"/>
      <c r="BV304" s="302"/>
      <c r="BW304" s="302"/>
      <c r="BX304" s="302"/>
      <c r="BY304" s="302"/>
      <c r="BZ304" s="302"/>
      <c r="CA304" s="302"/>
      <c r="CB304" s="189"/>
      <c r="CC304" s="303"/>
      <c r="CD304" s="303"/>
      <c r="CE304" s="53" t="s">
        <v>47</v>
      </c>
      <c r="CG304" s="315">
        <f>CG302*Insert_Finance!$C$17</f>
        <v>0</v>
      </c>
      <c r="CH304" s="315">
        <f ca="1">CH302*Insert_Finance!$C$17</f>
        <v>0</v>
      </c>
      <c r="CI304" s="315">
        <f ca="1">CI302*Insert_Finance!$C$17</f>
        <v>0</v>
      </c>
      <c r="CJ304" s="315">
        <f ca="1">CJ302*Insert_Finance!$C$17</f>
        <v>0</v>
      </c>
      <c r="CK304" s="315">
        <f ca="1">CK302*Insert_Finance!$C$17</f>
        <v>0</v>
      </c>
      <c r="CL304" s="315">
        <f ca="1">CL302*Insert_Finance!$C$17</f>
        <v>0</v>
      </c>
      <c r="CM304" s="315">
        <f ca="1">CM302*Insert_Finance!$C$17</f>
        <v>0</v>
      </c>
      <c r="CN304" s="315">
        <f ca="1">CN302*Insert_Finance!$C$17</f>
        <v>0</v>
      </c>
      <c r="CO304" s="315">
        <f ca="1">CO302*Insert_Finance!$C$17</f>
        <v>0</v>
      </c>
      <c r="CP304" s="315">
        <f ca="1">CP302*Insert_Finance!$C$17</f>
        <v>0</v>
      </c>
      <c r="CQ304" s="315">
        <f ca="1">CQ302*Insert_Finance!$C$17</f>
        <v>0</v>
      </c>
      <c r="CR304" s="315">
        <f ca="1">CR302*Insert_Finance!$C$17</f>
        <v>0</v>
      </c>
      <c r="CS304" s="315">
        <f ca="1">CS302*Insert_Finance!$C$17</f>
        <v>0</v>
      </c>
      <c r="CT304" s="315">
        <f ca="1">CT302*Insert_Finance!$C$17</f>
        <v>0</v>
      </c>
      <c r="CU304" s="315">
        <f ca="1">CU302*Insert_Finance!$C$17</f>
        <v>0</v>
      </c>
      <c r="CV304" s="315">
        <f ca="1">CV302*Insert_Finance!$C$17</f>
        <v>0</v>
      </c>
      <c r="CW304" s="315">
        <f ca="1">CW302*Insert_Finance!$C$17</f>
        <v>0</v>
      </c>
      <c r="CX304" s="315">
        <f ca="1">CX302*Insert_Finance!$C$17</f>
        <v>0</v>
      </c>
      <c r="CY304" s="315">
        <f ca="1">CY302*Insert_Finance!$C$17</f>
        <v>0</v>
      </c>
      <c r="CZ304" s="315">
        <f ca="1">CZ302*Insert_Finance!$C$17</f>
        <v>0</v>
      </c>
    </row>
    <row r="305" spans="1:104" ht="15" hidden="1" customHeight="1" outlineLevel="1" x14ac:dyDescent="0.3">
      <c r="A305" s="304"/>
      <c r="B305" s="338"/>
      <c r="C305" s="305"/>
      <c r="D305" s="306"/>
      <c r="E305" s="401" t="str">
        <f>_xlfn.IFNA(INDEX(Table_Def[[Asset category]:[Unit]],MATCH(Insert_Assets!B305,Table_Def[Asset category],0),2),"")</f>
        <v/>
      </c>
      <c r="F305" s="339"/>
      <c r="G305" s="340" t="s">
        <v>211</v>
      </c>
      <c r="H305" s="309">
        <f t="shared" si="943"/>
        <v>0</v>
      </c>
      <c r="I305" s="341"/>
      <c r="J305" s="342"/>
      <c r="K305" s="311">
        <f t="shared" si="1032"/>
        <v>0</v>
      </c>
      <c r="L305" s="312">
        <f t="shared" si="916"/>
        <v>1</v>
      </c>
      <c r="M305" s="313">
        <f t="shared" si="939"/>
        <v>0</v>
      </c>
      <c r="N305" s="316">
        <f>_xlfn.IFNA(IF(INDEX(Table_Def[],MATCH(B305,Table_Def[Asset category],0),3)=0,20,INDEX(Table_Def[],MATCH(B305,Table_Def[Asset category],0),3)),0)</f>
        <v>0</v>
      </c>
      <c r="P305" s="178"/>
      <c r="Q305" s="178"/>
      <c r="R305" s="178"/>
      <c r="S305" s="178"/>
      <c r="T305" s="302"/>
      <c r="U305" s="302"/>
      <c r="V305" s="302"/>
      <c r="W305" s="302"/>
      <c r="X305" s="302"/>
      <c r="Y305" s="302"/>
      <c r="Z305" s="302"/>
      <c r="AA305" s="302"/>
      <c r="AB305" s="302"/>
      <c r="AC305" s="302"/>
      <c r="AD305" s="302"/>
      <c r="AE305" s="302"/>
      <c r="AF305" s="302"/>
      <c r="AG305" s="302"/>
      <c r="AH305" s="302"/>
      <c r="AI305" s="302"/>
      <c r="AJ305" s="302"/>
      <c r="AK305" s="302"/>
      <c r="AL305" s="302"/>
      <c r="AM305" s="302"/>
      <c r="AN305" s="302"/>
      <c r="AO305" s="302"/>
      <c r="AP305" s="302"/>
      <c r="AQ305" s="302"/>
      <c r="AR305" s="302"/>
      <c r="AS305" s="302"/>
      <c r="AT305" s="302"/>
      <c r="AU305" s="302"/>
      <c r="AV305" s="302"/>
      <c r="AW305" s="302"/>
      <c r="AX305" s="302"/>
      <c r="AY305" s="302"/>
      <c r="AZ305" s="302"/>
      <c r="BA305" s="302"/>
      <c r="BB305" s="302"/>
      <c r="BC305" s="302"/>
      <c r="BD305" s="302"/>
      <c r="BE305" s="302"/>
      <c r="BF305" s="302"/>
      <c r="BG305" s="302"/>
      <c r="BH305" s="302"/>
      <c r="BI305" s="302"/>
      <c r="BJ305" s="302"/>
      <c r="BK305" s="302"/>
      <c r="BL305" s="302"/>
      <c r="BM305" s="302"/>
      <c r="BN305" s="302"/>
      <c r="BO305" s="302"/>
      <c r="BP305" s="302"/>
      <c r="BQ305" s="302"/>
      <c r="BR305" s="302"/>
      <c r="BS305" s="302"/>
      <c r="BT305" s="302"/>
      <c r="BU305" s="302"/>
      <c r="BV305" s="302"/>
      <c r="BW305" s="302"/>
      <c r="BX305" s="302"/>
      <c r="BY305" s="302"/>
      <c r="BZ305" s="302"/>
      <c r="CA305" s="302"/>
      <c r="CB305" s="189"/>
      <c r="CC305" s="303"/>
      <c r="CD305" s="303"/>
      <c r="CE305" s="53" t="s">
        <v>48</v>
      </c>
      <c r="CF305" s="315"/>
      <c r="CG305" s="315">
        <f ca="1">IF(CG302=0,0,
IF(CG302&lt;1,0,
IF($N299-CG300&lt;&gt;$N299,-PMT(Insert_Finance!$C$17,$N299,OFFSET(CG302,,(CG300-$N299),1,1),0,0),
IF(CG300=0,0,CF305))))</f>
        <v>0</v>
      </c>
      <c r="CH305" s="315">
        <f ca="1">IF(CH302=0,0,
IF(CH302&lt;1,0,
IF($N299-CH300&lt;&gt;$N299,-PMT(Insert_Finance!$C$17,$N299,OFFSET(CH302,,(CH300-$N299),1,1),0,0),
IF(CH300=0,0,CG305))))</f>
        <v>0</v>
      </c>
      <c r="CI305" s="315">
        <f ca="1">IF(CI302=0,0,
IF(CI302&lt;1,0,
IF($N299-CI300&lt;&gt;$N299,-PMT(Insert_Finance!$C$17,$N299,OFFSET(CI302,,(CI300-$N299),1,1),0,0),
IF(CI300=0,0,CH305))))</f>
        <v>0</v>
      </c>
      <c r="CJ305" s="315">
        <f ca="1">IF(CJ302=0,0,
IF(CJ302&lt;1,0,
IF($N299-CJ300&lt;&gt;$N299,-PMT(Insert_Finance!$C$17,$N299,OFFSET(CJ302,,(CJ300-$N299),1,1),0,0),
IF(CJ300=0,0,CI305))))</f>
        <v>0</v>
      </c>
      <c r="CK305" s="315">
        <f ca="1">IF(CK302=0,0,
IF(CK302&lt;1,0,
IF($N299-CK300&lt;&gt;$N299,-PMT(Insert_Finance!$C$17,$N299,OFFSET(CK302,,(CK300-$N299),1,1),0,0),
IF(CK300=0,0,CJ305))))</f>
        <v>0</v>
      </c>
      <c r="CL305" s="315">
        <f ca="1">IF(CL302=0,0,
IF(CL302&lt;1,0,
IF($N299-CL300&lt;&gt;$N299,-PMT(Insert_Finance!$C$17,$N299,OFFSET(CL302,,(CL300-$N299),1,1),0,0),
IF(CL300=0,0,CK305))))</f>
        <v>0</v>
      </c>
      <c r="CM305" s="315">
        <f ca="1">IF(CM302=0,0,
IF(CM302&lt;1,0,
IF($N299-CM300&lt;&gt;$N299,-PMT(Insert_Finance!$C$17,$N299,OFFSET(CM302,,(CM300-$N299),1,1),0,0),
IF(CM300=0,0,CL305))))</f>
        <v>0</v>
      </c>
      <c r="CN305" s="315">
        <f ca="1">IF(CN302=0,0,
IF(CN302&lt;1,0,
IF($N299-CN300&lt;&gt;$N299,-PMT(Insert_Finance!$C$17,$N299,OFFSET(CN302,,(CN300-$N299),1,1),0,0),
IF(CN300=0,0,CM305))))</f>
        <v>0</v>
      </c>
      <c r="CO305" s="315">
        <f ca="1">IF(CO302=0,0,
IF(CO302&lt;1,0,
IF($N299-CO300&lt;&gt;$N299,-PMT(Insert_Finance!$C$17,$N299,OFFSET(CO302,,(CO300-$N299),1,1),0,0),
IF(CO300=0,0,CN305))))</f>
        <v>0</v>
      </c>
      <c r="CP305" s="315">
        <f ca="1">IF(CP302=0,0,
IF(CP302&lt;1,0,
IF($N299-CP300&lt;&gt;$N299,-PMT(Insert_Finance!$C$17,$N299,OFFSET(CP302,,(CP300-$N299),1,1),0,0),
IF(CP300=0,0,CO305))))</f>
        <v>0</v>
      </c>
      <c r="CQ305" s="315">
        <f ca="1">IF(CQ302=0,0,
IF(CQ302&lt;1,0,
IF($N299-CQ300&lt;&gt;$N299,-PMT(Insert_Finance!$C$17,$N299,OFFSET(CQ302,,(CQ300-$N299),1,1),0,0),
IF(CQ300=0,0,CP305))))</f>
        <v>0</v>
      </c>
      <c r="CR305" s="315">
        <f ca="1">IF(CR302=0,0,
IF(CR302&lt;1,0,
IF($N299-CR300&lt;&gt;$N299,-PMT(Insert_Finance!$C$17,$N299,OFFSET(CR302,,(CR300-$N299),1,1),0,0),
IF(CR300=0,0,CQ305))))</f>
        <v>0</v>
      </c>
      <c r="CS305" s="315">
        <f ca="1">IF(CS302=0,0,
IF(CS302&lt;1,0,
IF($N299-CS300&lt;&gt;$N299,-PMT(Insert_Finance!$C$17,$N299,OFFSET(CS302,,(CS300-$N299),1,1),0,0),
IF(CS300=0,0,CR305))))</f>
        <v>0</v>
      </c>
      <c r="CT305" s="315">
        <f ca="1">IF(CT302=0,0,
IF(CT302&lt;1,0,
IF($N299-CT300&lt;&gt;$N299,-PMT(Insert_Finance!$C$17,$N299,OFFSET(CT302,,(CT300-$N299),1,1),0,0),
IF(CT300=0,0,CS305))))</f>
        <v>0</v>
      </c>
      <c r="CU305" s="315">
        <f ca="1">IF(CU302=0,0,
IF(CU302&lt;1,0,
IF($N299-CU300&lt;&gt;$N299,-PMT(Insert_Finance!$C$17,$N299,OFFSET(CU302,,(CU300-$N299),1,1),0,0),
IF(CU300=0,0,CT305))))</f>
        <v>0</v>
      </c>
      <c r="CV305" s="315">
        <f ca="1">IF(CV302=0,0,
IF(CV302&lt;1,0,
IF($N299-CV300&lt;&gt;$N299,-PMT(Insert_Finance!$C$17,$N299,OFFSET(CV302,,(CV300-$N299),1,1),0,0),
IF(CV300=0,0,CU305))))</f>
        <v>0</v>
      </c>
      <c r="CW305" s="315">
        <f ca="1">IF(CW302=0,0,
IF(CW302&lt;1,0,
IF($N299-CW300&lt;&gt;$N299,-PMT(Insert_Finance!$C$17,$N299,OFFSET(CW302,,(CW300-$N299),1,1),0,0),
IF(CW300=0,0,CV305))))</f>
        <v>0</v>
      </c>
      <c r="CX305" s="315">
        <f ca="1">IF(CX302=0,0,
IF(CX302&lt;1,0,
IF($N299-CX300&lt;&gt;$N299,-PMT(Insert_Finance!$C$17,$N299,OFFSET(CX302,,(CX300-$N299),1,1),0,0),
IF(CX300=0,0,CW305))))</f>
        <v>0</v>
      </c>
      <c r="CY305" s="315">
        <f ca="1">IF(CY302=0,0,
IF(CY302&lt;1,0,
IF($N299-CY300&lt;&gt;$N299,-PMT(Insert_Finance!$C$17,$N299,OFFSET(CY302,,(CY300-$N299),1,1),0,0),
IF(CY300=0,0,CX305))))</f>
        <v>0</v>
      </c>
      <c r="CZ305" s="315">
        <f ca="1">IF(CZ302=0,0,
IF(CZ302&lt;1,0,
IF($N299-CZ300&lt;&gt;$N299,-PMT(Insert_Finance!$C$17,$N299,OFFSET(CZ302,,(CZ300-$N299),1,1),0,0),
IF(CZ300=0,0,CY305))))</f>
        <v>0</v>
      </c>
    </row>
    <row r="306" spans="1:104" ht="30" customHeight="1" collapsed="1" x14ac:dyDescent="0.3">
      <c r="A306" s="304"/>
      <c r="B306" s="674"/>
      <c r="C306" s="657"/>
      <c r="D306" s="658"/>
      <c r="E306" s="401" t="str">
        <f>_xlfn.IFNA(INDEX(Table_Def[[Asset category]:[Unit]],MATCH(Insert_Assets!B306,Table_Def[Asset category],0),2),"")</f>
        <v/>
      </c>
      <c r="F306" s="682"/>
      <c r="G306" s="340" t="s">
        <v>211</v>
      </c>
      <c r="H306" s="309">
        <f t="shared" si="943"/>
        <v>0</v>
      </c>
      <c r="I306" s="687"/>
      <c r="J306" s="688"/>
      <c r="K306" s="311">
        <f t="shared" si="1032"/>
        <v>0</v>
      </c>
      <c r="L306" s="312">
        <f t="shared" si="916"/>
        <v>1</v>
      </c>
      <c r="M306" s="313">
        <f t="shared" si="939"/>
        <v>0</v>
      </c>
      <c r="N306" s="316">
        <f>_xlfn.IFNA(IF(INDEX(Table_Def[],MATCH(B306,Table_Def[Asset category],0),3)=0,20,INDEX(Table_Def[],MATCH(B306,Table_Def[Asset category],0),3)),0)</f>
        <v>0</v>
      </c>
      <c r="P306" s="178"/>
      <c r="Q306" s="178"/>
      <c r="R306" s="178"/>
      <c r="S306" s="178"/>
      <c r="T306" s="302">
        <f t="shared" si="944"/>
        <v>0</v>
      </c>
      <c r="U306" s="302">
        <f>SUMIF($CG$6:$CZ$6,T$17,$CG309:$CZ309)</f>
        <v>0</v>
      </c>
      <c r="V306" s="302">
        <f>SUMIF($CG$6:$CZ$6,T$17,$CG311:$CZ311)</f>
        <v>0</v>
      </c>
      <c r="W306" s="302">
        <f t="shared" si="945"/>
        <v>0</v>
      </c>
      <c r="X306" s="302">
        <f>SUMIF($CG$6:$CZ$6,W$17,$CG309:$CZ309)</f>
        <v>0</v>
      </c>
      <c r="Y306" s="302">
        <f>SUMIF($CG$6:$CZ$6,W$17,$CG311:$CZ311)</f>
        <v>0</v>
      </c>
      <c r="Z306" s="302">
        <f t="shared" si="946"/>
        <v>0</v>
      </c>
      <c r="AA306" s="302">
        <f>SUMIF($CG$6:$CZ$6,Z$17,$CG309:$CZ309)</f>
        <v>0</v>
      </c>
      <c r="AB306" s="302">
        <f>SUMIF($CG$6:$CZ$6,Z$17,$CG311:$CZ311)</f>
        <v>0</v>
      </c>
      <c r="AC306" s="302">
        <f t="shared" si="947"/>
        <v>0</v>
      </c>
      <c r="AD306" s="302">
        <f>SUMIF($CG$6:$CZ$6,AC$17,$CG309:$CZ309)</f>
        <v>0</v>
      </c>
      <c r="AE306" s="302">
        <f>SUMIF($CG$6:$CZ$6,AC$17,$CG311:$CZ311)</f>
        <v>0</v>
      </c>
      <c r="AF306" s="302">
        <f t="shared" si="948"/>
        <v>0</v>
      </c>
      <c r="AG306" s="302">
        <f>SUMIF($CG$6:$CZ$6,AF$17,$CG309:$CZ309)</f>
        <v>0</v>
      </c>
      <c r="AH306" s="302">
        <f>SUMIF($CG$6:$CZ$6,AF$17,$CG311:$CZ311)</f>
        <v>0</v>
      </c>
      <c r="AI306" s="302">
        <f t="shared" si="949"/>
        <v>0</v>
      </c>
      <c r="AJ306" s="302">
        <f>SUMIF($CG$6:$CZ$6,AI$17,$CG309:$CZ309)</f>
        <v>0</v>
      </c>
      <c r="AK306" s="302">
        <f>SUMIF($CG$6:$CZ$6,AI$17,$CG311:$CZ311)</f>
        <v>0</v>
      </c>
      <c r="AL306" s="302">
        <f t="shared" si="950"/>
        <v>0</v>
      </c>
      <c r="AM306" s="302">
        <f>SUMIF($CG$6:$CZ$6,AL$17,$CG309:$CZ309)</f>
        <v>0</v>
      </c>
      <c r="AN306" s="302">
        <f>SUMIF($CG$6:$CZ$6,AL$17,$CG311:$CZ311)</f>
        <v>0</v>
      </c>
      <c r="AO306" s="302">
        <f t="shared" si="951"/>
        <v>0</v>
      </c>
      <c r="AP306" s="302">
        <f>SUMIF($CG$6:$CZ$6,AO$17,$CG309:$CZ309)</f>
        <v>0</v>
      </c>
      <c r="AQ306" s="302">
        <f>SUMIF($CG$6:$CZ$6,AO$17,$CG311:$CZ311)</f>
        <v>0</v>
      </c>
      <c r="AR306" s="302">
        <f t="shared" si="952"/>
        <v>0</v>
      </c>
      <c r="AS306" s="302">
        <f>SUMIF($CG$6:$CZ$6,AR$17,$CG309:$CZ309)</f>
        <v>0</v>
      </c>
      <c r="AT306" s="302">
        <f>SUMIF($CG$6:$CZ$6,AR$17,$CG311:$CZ311)</f>
        <v>0</v>
      </c>
      <c r="AU306" s="302">
        <f t="shared" si="953"/>
        <v>0</v>
      </c>
      <c r="AV306" s="302">
        <f>SUMIF($CG$6:$CZ$6,AU$17,$CG309:$CZ309)</f>
        <v>0</v>
      </c>
      <c r="AW306" s="302">
        <f>SUMIF($CG$6:$CZ$6,AU$17,$CG311:$CZ311)</f>
        <v>0</v>
      </c>
      <c r="AX306" s="302">
        <f t="shared" si="954"/>
        <v>0</v>
      </c>
      <c r="AY306" s="302">
        <f>SUMIF($CG$6:$CZ$6,AX$17,$CG309:$CZ309)</f>
        <v>0</v>
      </c>
      <c r="AZ306" s="302">
        <f>SUMIF($CG$6:$CZ$6,AX$17,$CG311:$CZ311)</f>
        <v>0</v>
      </c>
      <c r="BA306" s="302">
        <f t="shared" si="955"/>
        <v>0</v>
      </c>
      <c r="BB306" s="302">
        <f>SUMIF($CG$6:$CZ$6,BA$17,$CG309:$CZ309)</f>
        <v>0</v>
      </c>
      <c r="BC306" s="302">
        <f>SUMIF($CG$6:$CZ$6,BA$17,$CG311:$CZ311)</f>
        <v>0</v>
      </c>
      <c r="BD306" s="302">
        <f t="shared" si="956"/>
        <v>0</v>
      </c>
      <c r="BE306" s="302">
        <f>SUMIF($CG$6:$CZ$6,BD$17,$CG309:$CZ309)</f>
        <v>0</v>
      </c>
      <c r="BF306" s="302">
        <f>SUMIF($CG$6:$CZ$6,BD$17,$CG311:$CZ311)</f>
        <v>0</v>
      </c>
      <c r="BG306" s="302">
        <f t="shared" si="957"/>
        <v>0</v>
      </c>
      <c r="BH306" s="302">
        <f>SUMIF($CG$6:$CZ$6,BG$17,$CG309:$CZ309)</f>
        <v>0</v>
      </c>
      <c r="BI306" s="302">
        <f>SUMIF($CG$6:$CZ$6,BG$17,$CG311:$CZ311)</f>
        <v>0</v>
      </c>
      <c r="BJ306" s="302">
        <f t="shared" si="958"/>
        <v>0</v>
      </c>
      <c r="BK306" s="302">
        <f>SUMIF($CG$6:$CZ$6,BJ$17,$CG309:$CZ309)</f>
        <v>0</v>
      </c>
      <c r="BL306" s="302">
        <f>SUMIF($CG$6:$CZ$6,BJ$17,$CG311:$CZ311)</f>
        <v>0</v>
      </c>
      <c r="BM306" s="302">
        <f t="shared" si="959"/>
        <v>0</v>
      </c>
      <c r="BN306" s="302">
        <f>SUMIF($CG$6:$CZ$6,BM$17,$CG309:$CZ309)</f>
        <v>0</v>
      </c>
      <c r="BO306" s="302">
        <f>SUMIF($CG$6:$CZ$6,BM$17,$CG311:$CZ311)</f>
        <v>0</v>
      </c>
      <c r="BP306" s="302">
        <f t="shared" si="960"/>
        <v>0</v>
      </c>
      <c r="BQ306" s="302">
        <f>SUMIF($CG$6:$CZ$6,BP$17,$CG309:$CZ309)</f>
        <v>0</v>
      </c>
      <c r="BR306" s="302">
        <f>SUMIF($CG$6:$CZ$6,BP$17,$CG311:$CZ311)</f>
        <v>0</v>
      </c>
      <c r="BS306" s="302">
        <f t="shared" si="961"/>
        <v>0</v>
      </c>
      <c r="BT306" s="302">
        <f>SUMIF($CG$6:$CZ$6,BS$17,$CG309:$CZ309)</f>
        <v>0</v>
      </c>
      <c r="BU306" s="302">
        <f>SUMIF($CG$6:$CZ$6,BS$17,$CG311:$CZ311)</f>
        <v>0</v>
      </c>
      <c r="BV306" s="302">
        <f t="shared" si="962"/>
        <v>0</v>
      </c>
      <c r="BW306" s="302">
        <f>SUMIF($CG$6:$CZ$6,BV$17,$CG309:$CZ309)</f>
        <v>0</v>
      </c>
      <c r="BX306" s="302">
        <f>SUMIF($CG$6:$CZ$6,BV$17,$CG311:$CZ311)</f>
        <v>0</v>
      </c>
      <c r="BY306" s="302">
        <f t="shared" si="963"/>
        <v>0</v>
      </c>
      <c r="BZ306" s="302">
        <f>SUMIF($CG$6:$CZ$6,BY$17,$CG309:$CZ309)</f>
        <v>0</v>
      </c>
      <c r="CA306" s="302">
        <f>SUMIF($CG$6:$CZ$6,BY$17,$CG311:$CZ311)</f>
        <v>0</v>
      </c>
      <c r="CB306" s="189"/>
      <c r="CC306" s="303"/>
      <c r="CD306" s="303"/>
      <c r="CF306" s="293"/>
      <c r="CG306" s="315"/>
    </row>
    <row r="307" spans="1:104" ht="15" hidden="1" customHeight="1" outlineLevel="1" x14ac:dyDescent="0.3">
      <c r="A307" s="304"/>
      <c r="B307" s="338"/>
      <c r="C307" s="305"/>
      <c r="D307" s="306"/>
      <c r="E307" s="401" t="str">
        <f>_xlfn.IFNA(INDEX(Table_Def[[Asset category]:[Unit]],MATCH(Insert_Assets!B307,Table_Def[Asset category],0),2),"")</f>
        <v/>
      </c>
      <c r="F307" s="339"/>
      <c r="G307" s="340" t="s">
        <v>211</v>
      </c>
      <c r="H307" s="309">
        <f t="shared" si="943"/>
        <v>0</v>
      </c>
      <c r="I307" s="341"/>
      <c r="J307" s="342"/>
      <c r="K307" s="311">
        <f t="shared" si="1032"/>
        <v>0</v>
      </c>
      <c r="L307" s="312">
        <f t="shared" ref="L307:L338" si="1036">_xlfn.IFNA(IF(J307=0,1,IF(1-(INDEX($B$10:$C$12,MATCH(J307,$B$10:$B$12,0),2)/K307)&lt;0,0,1-(INDEX($B$10:$C$12,MATCH(J307,$B$10:$B$12,0),2)/K307))),1)</f>
        <v>1</v>
      </c>
      <c r="M307" s="313">
        <f t="shared" si="939"/>
        <v>0</v>
      </c>
      <c r="N307" s="316">
        <f>_xlfn.IFNA(IF(INDEX(Table_Def[],MATCH(B307,Table_Def[Asset category],0),3)=0,20,INDEX(Table_Def[],MATCH(B307,Table_Def[Asset category],0),3)),0)</f>
        <v>0</v>
      </c>
      <c r="P307" s="178"/>
      <c r="Q307" s="178"/>
      <c r="R307" s="178"/>
      <c r="S307" s="178"/>
      <c r="T307" s="302"/>
      <c r="U307" s="302"/>
      <c r="V307" s="302"/>
      <c r="W307" s="302"/>
      <c r="X307" s="302"/>
      <c r="Y307" s="302"/>
      <c r="Z307" s="302"/>
      <c r="AA307" s="302"/>
      <c r="AB307" s="302"/>
      <c r="AC307" s="302"/>
      <c r="AD307" s="302"/>
      <c r="AE307" s="302"/>
      <c r="AF307" s="302"/>
      <c r="AG307" s="302"/>
      <c r="AH307" s="302"/>
      <c r="AI307" s="302"/>
      <c r="AJ307" s="302"/>
      <c r="AK307" s="302"/>
      <c r="AL307" s="302"/>
      <c r="AM307" s="302"/>
      <c r="AN307" s="302"/>
      <c r="AO307" s="302"/>
      <c r="AP307" s="302"/>
      <c r="AQ307" s="302"/>
      <c r="AR307" s="302"/>
      <c r="AS307" s="302"/>
      <c r="AT307" s="302"/>
      <c r="AU307" s="302"/>
      <c r="AV307" s="302"/>
      <c r="AW307" s="302"/>
      <c r="AX307" s="302"/>
      <c r="AY307" s="302"/>
      <c r="AZ307" s="302"/>
      <c r="BA307" s="302"/>
      <c r="BB307" s="302"/>
      <c r="BC307" s="302"/>
      <c r="BD307" s="302"/>
      <c r="BE307" s="302"/>
      <c r="BF307" s="302"/>
      <c r="BG307" s="302"/>
      <c r="BH307" s="302"/>
      <c r="BI307" s="302"/>
      <c r="BJ307" s="302"/>
      <c r="BK307" s="302"/>
      <c r="BL307" s="302"/>
      <c r="BM307" s="302"/>
      <c r="BN307" s="302"/>
      <c r="BO307" s="302"/>
      <c r="BP307" s="302"/>
      <c r="BQ307" s="302"/>
      <c r="BR307" s="302"/>
      <c r="BS307" s="302"/>
      <c r="BT307" s="302"/>
      <c r="BU307" s="302"/>
      <c r="BV307" s="302"/>
      <c r="BW307" s="302"/>
      <c r="BX307" s="302"/>
      <c r="BY307" s="302"/>
      <c r="BZ307" s="302"/>
      <c r="CA307" s="302"/>
      <c r="CB307" s="189"/>
      <c r="CC307" s="303"/>
      <c r="CD307" s="303"/>
      <c r="CE307" s="53" t="s">
        <v>49</v>
      </c>
      <c r="CF307" s="293"/>
      <c r="CG307" s="314">
        <f>IF($I306=CG$6,$N306,
IF(CF306&gt;0,CF306-1,0))</f>
        <v>0</v>
      </c>
      <c r="CH307" s="314">
        <f ca="1">IF(OR($I306=CH$6,CG308=$N306),$N306,
IF(CG307&gt;0,CG307-1,0))</f>
        <v>0</v>
      </c>
      <c r="CI307" s="314">
        <f t="shared" ref="CI307" ca="1" si="1037">IF(OR($I306=CI$6,CH308=$N306),$N306,
IF(CH307&gt;0,CH307-1,0))</f>
        <v>0</v>
      </c>
      <c r="CJ307" s="314">
        <f t="shared" ref="CJ307" ca="1" si="1038">IF(OR($I306=CJ$6,CI308=$N306),$N306,
IF(CI307&gt;0,CI307-1,0))</f>
        <v>0</v>
      </c>
      <c r="CK307" s="314">
        <f t="shared" ref="CK307" ca="1" si="1039">IF(OR($I306=CK$6,CJ308=$N306),$N306,
IF(CJ307&gt;0,CJ307-1,0))</f>
        <v>0</v>
      </c>
      <c r="CL307" s="314">
        <f t="shared" ref="CL307" ca="1" si="1040">IF(OR($I306=CL$6,CK308=$N306),$N306,
IF(CK307&gt;0,CK307-1,0))</f>
        <v>0</v>
      </c>
      <c r="CM307" s="314">
        <f t="shared" ref="CM307" ca="1" si="1041">IF(OR($I306=CM$6,CL308=$N306),$N306,
IF(CL307&gt;0,CL307-1,0))</f>
        <v>0</v>
      </c>
      <c r="CN307" s="314">
        <f t="shared" ref="CN307" ca="1" si="1042">IF(OR($I306=CN$6,CM308=$N306),$N306,
IF(CM307&gt;0,CM307-1,0))</f>
        <v>0</v>
      </c>
      <c r="CO307" s="314">
        <f t="shared" ref="CO307" ca="1" si="1043">IF(OR($I306=CO$6,CN308=$N306),$N306,
IF(CN307&gt;0,CN307-1,0))</f>
        <v>0</v>
      </c>
      <c r="CP307" s="314">
        <f t="shared" ref="CP307" ca="1" si="1044">IF(OR($I306=CP$6,CO308=$N306),$N306,
IF(CO307&gt;0,CO307-1,0))</f>
        <v>0</v>
      </c>
      <c r="CQ307" s="314">
        <f t="shared" ref="CQ307" ca="1" si="1045">IF(OR($I306=CQ$6,CP308=$N306),$N306,
IF(CP307&gt;0,CP307-1,0))</f>
        <v>0</v>
      </c>
      <c r="CR307" s="314">
        <f t="shared" ref="CR307" ca="1" si="1046">IF(OR($I306=CR$6,CQ308=$N306),$N306,
IF(CQ307&gt;0,CQ307-1,0))</f>
        <v>0</v>
      </c>
      <c r="CS307" s="314">
        <f t="shared" ref="CS307" ca="1" si="1047">IF(OR($I306=CS$6,CR308=$N306),$N306,
IF(CR307&gt;0,CR307-1,0))</f>
        <v>0</v>
      </c>
      <c r="CT307" s="314">
        <f t="shared" ref="CT307" ca="1" si="1048">IF(OR($I306=CT$6,CS308=$N306),$N306,
IF(CS307&gt;0,CS307-1,0))</f>
        <v>0</v>
      </c>
      <c r="CU307" s="314">
        <f t="shared" ref="CU307" ca="1" si="1049">IF(OR($I306=CU$6,CT308=$N306),$N306,
IF(CT307&gt;0,CT307-1,0))</f>
        <v>0</v>
      </c>
      <c r="CV307" s="314">
        <f t="shared" ref="CV307" ca="1" si="1050">IF(OR($I306=CV$6,CU308=$N306),$N306,
IF(CU307&gt;0,CU307-1,0))</f>
        <v>0</v>
      </c>
      <c r="CW307" s="314">
        <f t="shared" ref="CW307" ca="1" si="1051">IF(OR($I306=CW$6,CV308=$N306),$N306,
IF(CV307&gt;0,CV307-1,0))</f>
        <v>0</v>
      </c>
      <c r="CX307" s="314">
        <f t="shared" ref="CX307" ca="1" si="1052">IF(OR($I306=CX$6,CW308=$N306),$N306,
IF(CW307&gt;0,CW307-1,0))</f>
        <v>0</v>
      </c>
      <c r="CY307" s="314">
        <f t="shared" ref="CY307" ca="1" si="1053">IF(OR($I306=CY$6,CX308=$N306),$N306,
IF(CX307&gt;0,CX307-1,0))</f>
        <v>0</v>
      </c>
      <c r="CZ307" s="314">
        <f t="shared" ref="CZ307" ca="1" si="1054">IF(OR($I306=CZ$6,CY308=$N306),$N306,
IF(CY307&gt;0,CY307-1,0))</f>
        <v>0</v>
      </c>
    </row>
    <row r="308" spans="1:104" ht="15" hidden="1" customHeight="1" outlineLevel="1" x14ac:dyDescent="0.3">
      <c r="A308" s="304"/>
      <c r="B308" s="338"/>
      <c r="C308" s="305"/>
      <c r="D308" s="306"/>
      <c r="E308" s="401" t="str">
        <f>_xlfn.IFNA(INDEX(Table_Def[[Asset category]:[Unit]],MATCH(Insert_Assets!B308,Table_Def[Asset category],0),2),"")</f>
        <v/>
      </c>
      <c r="F308" s="339"/>
      <c r="G308" s="340" t="s">
        <v>211</v>
      </c>
      <c r="H308" s="309">
        <f t="shared" si="943"/>
        <v>0</v>
      </c>
      <c r="I308" s="341"/>
      <c r="J308" s="342"/>
      <c r="K308" s="311"/>
      <c r="L308" s="312">
        <f t="shared" si="1036"/>
        <v>1</v>
      </c>
      <c r="M308" s="313">
        <f t="shared" si="939"/>
        <v>0</v>
      </c>
      <c r="N308" s="316">
        <f>_xlfn.IFNA(IF(INDEX(Table_Def[],MATCH(B308,Table_Def[Asset category],0),3)=0,20,INDEX(Table_Def[],MATCH(B308,Table_Def[Asset category],0),3)),0)</f>
        <v>0</v>
      </c>
      <c r="P308" s="178"/>
      <c r="Q308" s="178"/>
      <c r="R308" s="178"/>
      <c r="S308" s="178"/>
      <c r="T308" s="302"/>
      <c r="U308" s="302"/>
      <c r="V308" s="302"/>
      <c r="W308" s="302"/>
      <c r="X308" s="302"/>
      <c r="Y308" s="302"/>
      <c r="Z308" s="302"/>
      <c r="AA308" s="302"/>
      <c r="AB308" s="302"/>
      <c r="AC308" s="302"/>
      <c r="AD308" s="302"/>
      <c r="AE308" s="302"/>
      <c r="AF308" s="302"/>
      <c r="AG308" s="302"/>
      <c r="AH308" s="302"/>
      <c r="AI308" s="302"/>
      <c r="AJ308" s="302"/>
      <c r="AK308" s="302"/>
      <c r="AL308" s="302"/>
      <c r="AM308" s="302"/>
      <c r="AN308" s="302"/>
      <c r="AO308" s="302"/>
      <c r="AP308" s="302"/>
      <c r="AQ308" s="302"/>
      <c r="AR308" s="302"/>
      <c r="AS308" s="302"/>
      <c r="AT308" s="302"/>
      <c r="AU308" s="302"/>
      <c r="AV308" s="302"/>
      <c r="AW308" s="302"/>
      <c r="AX308" s="302"/>
      <c r="AY308" s="302"/>
      <c r="AZ308" s="302"/>
      <c r="BA308" s="302"/>
      <c r="BB308" s="302"/>
      <c r="BC308" s="302"/>
      <c r="BD308" s="302"/>
      <c r="BE308" s="302"/>
      <c r="BF308" s="302"/>
      <c r="BG308" s="302"/>
      <c r="BH308" s="302"/>
      <c r="BI308" s="302"/>
      <c r="BJ308" s="302"/>
      <c r="BK308" s="302"/>
      <c r="BL308" s="302"/>
      <c r="BM308" s="302"/>
      <c r="BN308" s="302"/>
      <c r="BO308" s="302"/>
      <c r="BP308" s="302"/>
      <c r="BQ308" s="302"/>
      <c r="BR308" s="302"/>
      <c r="BS308" s="302"/>
      <c r="BT308" s="302"/>
      <c r="BU308" s="302"/>
      <c r="BV308" s="302"/>
      <c r="BW308" s="302"/>
      <c r="BX308" s="302"/>
      <c r="BY308" s="302"/>
      <c r="BZ308" s="302"/>
      <c r="CA308" s="302"/>
      <c r="CB308" s="189"/>
      <c r="CC308" s="303"/>
      <c r="CD308" s="303"/>
      <c r="CE308" s="53" t="s">
        <v>116</v>
      </c>
      <c r="CF308" s="293"/>
      <c r="CG308" s="314">
        <f t="shared" ref="CG308" ca="1" si="1055">IF(AND(CG307=$N306,CG307&gt;0),1,IF(CG307=0,0,OFFSET(CG307,,(CG307-$N306),1,1)-CG307+1))</f>
        <v>0</v>
      </c>
      <c r="CH308" s="314">
        <f ca="1">IF(AND(CH307=$N306,CH307&gt;0),1,IF(CH307=0,0,OFFSET(CH307,,(CH307-$N306),1,1)-CH307+1))</f>
        <v>0</v>
      </c>
      <c r="CI308" s="314">
        <f t="shared" ref="CI308:CZ308" ca="1" si="1056">IF(AND(CI307=$N306,CI307&gt;0),1,IF(CI307=0,0,OFFSET(CI307,,(CI307-$N306),1,1)-CI307+1))</f>
        <v>0</v>
      </c>
      <c r="CJ308" s="314">
        <f t="shared" ca="1" si="1056"/>
        <v>0</v>
      </c>
      <c r="CK308" s="314">
        <f t="shared" ca="1" si="1056"/>
        <v>0</v>
      </c>
      <c r="CL308" s="314">
        <f t="shared" ca="1" si="1056"/>
        <v>0</v>
      </c>
      <c r="CM308" s="314">
        <f t="shared" ca="1" si="1056"/>
        <v>0</v>
      </c>
      <c r="CN308" s="314">
        <f t="shared" ca="1" si="1056"/>
        <v>0</v>
      </c>
      <c r="CO308" s="314">
        <f t="shared" ca="1" si="1056"/>
        <v>0</v>
      </c>
      <c r="CP308" s="314">
        <f t="shared" ca="1" si="1056"/>
        <v>0</v>
      </c>
      <c r="CQ308" s="314">
        <f t="shared" ca="1" si="1056"/>
        <v>0</v>
      </c>
      <c r="CR308" s="314">
        <f t="shared" ca="1" si="1056"/>
        <v>0</v>
      </c>
      <c r="CS308" s="314">
        <f t="shared" ca="1" si="1056"/>
        <v>0</v>
      </c>
      <c r="CT308" s="314">
        <f t="shared" ca="1" si="1056"/>
        <v>0</v>
      </c>
      <c r="CU308" s="314">
        <f t="shared" ca="1" si="1056"/>
        <v>0</v>
      </c>
      <c r="CV308" s="314">
        <f t="shared" ca="1" si="1056"/>
        <v>0</v>
      </c>
      <c r="CW308" s="314">
        <f t="shared" ca="1" si="1056"/>
        <v>0</v>
      </c>
      <c r="CX308" s="314">
        <f t="shared" ca="1" si="1056"/>
        <v>0</v>
      </c>
      <c r="CY308" s="314">
        <f t="shared" ca="1" si="1056"/>
        <v>0</v>
      </c>
      <c r="CZ308" s="314">
        <f t="shared" ca="1" si="1056"/>
        <v>0</v>
      </c>
    </row>
    <row r="309" spans="1:104" ht="15" hidden="1" customHeight="1" outlineLevel="1" x14ac:dyDescent="0.3">
      <c r="A309" s="304"/>
      <c r="B309" s="338"/>
      <c r="C309" s="305"/>
      <c r="D309" s="306"/>
      <c r="E309" s="401" t="str">
        <f>_xlfn.IFNA(INDEX(Table_Def[[Asset category]:[Unit]],MATCH(Insert_Assets!B309,Table_Def[Asset category],0),2),"")</f>
        <v/>
      </c>
      <c r="F309" s="339"/>
      <c r="G309" s="340" t="s">
        <v>211</v>
      </c>
      <c r="H309" s="309">
        <f t="shared" si="943"/>
        <v>0</v>
      </c>
      <c r="I309" s="341"/>
      <c r="J309" s="342"/>
      <c r="K309" s="311">
        <f t="shared" ref="K309:K314" si="1057">SUMIF($J$22:$J$384,J309,$H$22:$H$384)</f>
        <v>0</v>
      </c>
      <c r="L309" s="312">
        <f t="shared" si="1036"/>
        <v>1</v>
      </c>
      <c r="M309" s="313">
        <f t="shared" si="939"/>
        <v>0</v>
      </c>
      <c r="N309" s="316">
        <f>_xlfn.IFNA(IF(INDEX(Table_Def[],MATCH(B309,Table_Def[Asset category],0),3)=0,20,INDEX(Table_Def[],MATCH(B309,Table_Def[Asset category],0),3)),0)</f>
        <v>0</v>
      </c>
      <c r="P309" s="178"/>
      <c r="Q309" s="178"/>
      <c r="R309" s="178"/>
      <c r="S309" s="178"/>
      <c r="T309" s="302"/>
      <c r="U309" s="302"/>
      <c r="V309" s="302"/>
      <c r="W309" s="302"/>
      <c r="X309" s="302"/>
      <c r="Y309" s="302"/>
      <c r="Z309" s="302"/>
      <c r="AA309" s="302"/>
      <c r="AB309" s="302"/>
      <c r="AC309" s="302"/>
      <c r="AD309" s="302"/>
      <c r="AE309" s="302"/>
      <c r="AF309" s="302"/>
      <c r="AG309" s="302"/>
      <c r="AH309" s="302"/>
      <c r="AI309" s="302"/>
      <c r="AJ309" s="302"/>
      <c r="AK309" s="302"/>
      <c r="AL309" s="302"/>
      <c r="AM309" s="302"/>
      <c r="AN309" s="302"/>
      <c r="AO309" s="302"/>
      <c r="AP309" s="302"/>
      <c r="AQ309" s="302"/>
      <c r="AR309" s="302"/>
      <c r="AS309" s="302"/>
      <c r="AT309" s="302"/>
      <c r="AU309" s="302"/>
      <c r="AV309" s="302"/>
      <c r="AW309" s="302"/>
      <c r="AX309" s="302"/>
      <c r="AY309" s="302"/>
      <c r="AZ309" s="302"/>
      <c r="BA309" s="302"/>
      <c r="BB309" s="302"/>
      <c r="BC309" s="302"/>
      <c r="BD309" s="302"/>
      <c r="BE309" s="302"/>
      <c r="BF309" s="302"/>
      <c r="BG309" s="302"/>
      <c r="BH309" s="302"/>
      <c r="BI309" s="302"/>
      <c r="BJ309" s="302"/>
      <c r="BK309" s="302"/>
      <c r="BL309" s="302"/>
      <c r="BM309" s="302"/>
      <c r="BN309" s="302"/>
      <c r="BO309" s="302"/>
      <c r="BP309" s="302"/>
      <c r="BQ309" s="302"/>
      <c r="BR309" s="302"/>
      <c r="BS309" s="302"/>
      <c r="BT309" s="302"/>
      <c r="BU309" s="302"/>
      <c r="BV309" s="302"/>
      <c r="BW309" s="302"/>
      <c r="BX309" s="302"/>
      <c r="BY309" s="302"/>
      <c r="BZ309" s="302"/>
      <c r="CA309" s="302"/>
      <c r="CB309" s="189"/>
      <c r="CC309" s="303"/>
      <c r="CD309" s="303"/>
      <c r="CE309" s="53" t="s">
        <v>3</v>
      </c>
      <c r="CG309" s="315">
        <f t="shared" ref="CG309:CK309" si="1058">IF($I306=CG$6,$H306*$L306,IF(CG307=$N306,$H306,
IF(CF309&gt;0,+CF309-CF310,0)))</f>
        <v>0</v>
      </c>
      <c r="CH309" s="315">
        <f t="shared" ca="1" si="1058"/>
        <v>0</v>
      </c>
      <c r="CI309" s="315">
        <f t="shared" ca="1" si="1058"/>
        <v>0</v>
      </c>
      <c r="CJ309" s="315">
        <f t="shared" ca="1" si="1058"/>
        <v>0</v>
      </c>
      <c r="CK309" s="315">
        <f t="shared" ca="1" si="1058"/>
        <v>0</v>
      </c>
      <c r="CL309" s="315">
        <f ca="1">IF($I306=CL$6,$H306*$L306,IF(CL307=$N306,$H306,
IF(CK309&gt;0,+CK309-CK310,0)))</f>
        <v>0</v>
      </c>
      <c r="CM309" s="315">
        <f t="shared" ref="CM309:CZ309" ca="1" si="1059">IF($I306=CM$6,$H306*$L306,IF(CM307=$N306,$H306,
IF(CL309&gt;0,+CL309-CL310,0)))</f>
        <v>0</v>
      </c>
      <c r="CN309" s="315">
        <f t="shared" ca="1" si="1059"/>
        <v>0</v>
      </c>
      <c r="CO309" s="315">
        <f t="shared" ca="1" si="1059"/>
        <v>0</v>
      </c>
      <c r="CP309" s="315">
        <f t="shared" ca="1" si="1059"/>
        <v>0</v>
      </c>
      <c r="CQ309" s="315">
        <f t="shared" ca="1" si="1059"/>
        <v>0</v>
      </c>
      <c r="CR309" s="315">
        <f t="shared" ca="1" si="1059"/>
        <v>0</v>
      </c>
      <c r="CS309" s="315">
        <f t="shared" ca="1" si="1059"/>
        <v>0</v>
      </c>
      <c r="CT309" s="315">
        <f t="shared" ca="1" si="1059"/>
        <v>0</v>
      </c>
      <c r="CU309" s="315">
        <f t="shared" ca="1" si="1059"/>
        <v>0</v>
      </c>
      <c r="CV309" s="315">
        <f t="shared" ca="1" si="1059"/>
        <v>0</v>
      </c>
      <c r="CW309" s="315">
        <f t="shared" ca="1" si="1059"/>
        <v>0</v>
      </c>
      <c r="CX309" s="315">
        <f t="shared" ca="1" si="1059"/>
        <v>0</v>
      </c>
      <c r="CY309" s="315">
        <f t="shared" ca="1" si="1059"/>
        <v>0</v>
      </c>
      <c r="CZ309" s="315">
        <f t="shared" ca="1" si="1059"/>
        <v>0</v>
      </c>
    </row>
    <row r="310" spans="1:104" ht="15" hidden="1" customHeight="1" outlineLevel="1" x14ac:dyDescent="0.3">
      <c r="A310" s="304"/>
      <c r="B310" s="338"/>
      <c r="C310" s="305"/>
      <c r="D310" s="306"/>
      <c r="E310" s="401" t="str">
        <f>_xlfn.IFNA(INDEX(Table_Def[[Asset category]:[Unit]],MATCH(Insert_Assets!B310,Table_Def[Asset category],0),2),"")</f>
        <v/>
      </c>
      <c r="F310" s="339"/>
      <c r="G310" s="340" t="s">
        <v>211</v>
      </c>
      <c r="H310" s="309">
        <f t="shared" si="943"/>
        <v>0</v>
      </c>
      <c r="I310" s="341"/>
      <c r="J310" s="342"/>
      <c r="K310" s="311">
        <f t="shared" si="1057"/>
        <v>0</v>
      </c>
      <c r="L310" s="312">
        <f t="shared" si="1036"/>
        <v>1</v>
      </c>
      <c r="M310" s="313">
        <f t="shared" si="939"/>
        <v>0</v>
      </c>
      <c r="N310" s="316">
        <f>_xlfn.IFNA(IF(INDEX(Table_Def[],MATCH(B310,Table_Def[Asset category],0),3)=0,20,INDEX(Table_Def[],MATCH(B310,Table_Def[Asset category],0),3)),0)</f>
        <v>0</v>
      </c>
      <c r="P310" s="178"/>
      <c r="Q310" s="178"/>
      <c r="R310" s="178"/>
      <c r="S310" s="178"/>
      <c r="T310" s="302"/>
      <c r="U310" s="302"/>
      <c r="V310" s="302"/>
      <c r="W310" s="302"/>
      <c r="X310" s="302"/>
      <c r="Y310" s="302"/>
      <c r="Z310" s="302"/>
      <c r="AA310" s="302"/>
      <c r="AB310" s="302"/>
      <c r="AC310" s="302"/>
      <c r="AD310" s="302"/>
      <c r="AE310" s="302"/>
      <c r="AF310" s="302"/>
      <c r="AG310" s="302"/>
      <c r="AH310" s="302"/>
      <c r="AI310" s="302"/>
      <c r="AJ310" s="302"/>
      <c r="AK310" s="302"/>
      <c r="AL310" s="302"/>
      <c r="AM310" s="302"/>
      <c r="AN310" s="302"/>
      <c r="AO310" s="302"/>
      <c r="AP310" s="302"/>
      <c r="AQ310" s="302"/>
      <c r="AR310" s="302"/>
      <c r="AS310" s="302"/>
      <c r="AT310" s="302"/>
      <c r="AU310" s="302"/>
      <c r="AV310" s="302"/>
      <c r="AW310" s="302"/>
      <c r="AX310" s="302"/>
      <c r="AY310" s="302"/>
      <c r="AZ310" s="302"/>
      <c r="BA310" s="302"/>
      <c r="BB310" s="302"/>
      <c r="BC310" s="302"/>
      <c r="BD310" s="302"/>
      <c r="BE310" s="302"/>
      <c r="BF310" s="302"/>
      <c r="BG310" s="302"/>
      <c r="BH310" s="302"/>
      <c r="BI310" s="302"/>
      <c r="BJ310" s="302"/>
      <c r="BK310" s="302"/>
      <c r="BL310" s="302"/>
      <c r="BM310" s="302"/>
      <c r="BN310" s="302"/>
      <c r="BO310" s="302"/>
      <c r="BP310" s="302"/>
      <c r="BQ310" s="302"/>
      <c r="BR310" s="302"/>
      <c r="BS310" s="302"/>
      <c r="BT310" s="302"/>
      <c r="BU310" s="302"/>
      <c r="BV310" s="302"/>
      <c r="BW310" s="302"/>
      <c r="BX310" s="302"/>
      <c r="BY310" s="302"/>
      <c r="BZ310" s="302"/>
      <c r="CA310" s="302"/>
      <c r="CB310" s="189"/>
      <c r="CC310" s="303"/>
      <c r="CD310" s="303"/>
      <c r="CE310" s="53" t="s">
        <v>38</v>
      </c>
      <c r="CF310" s="315"/>
      <c r="CG310" s="315">
        <f>IF(CG311&lt;1,0,CG312-CG311)</f>
        <v>0</v>
      </c>
      <c r="CH310" s="315">
        <f t="shared" ref="CH310:CZ310" ca="1" si="1060">IF(CH311&lt;1,0,CH312-CH311)</f>
        <v>0</v>
      </c>
      <c r="CI310" s="315">
        <f t="shared" ca="1" si="1060"/>
        <v>0</v>
      </c>
      <c r="CJ310" s="315">
        <f t="shared" ca="1" si="1060"/>
        <v>0</v>
      </c>
      <c r="CK310" s="315">
        <f t="shared" ca="1" si="1060"/>
        <v>0</v>
      </c>
      <c r="CL310" s="315">
        <f t="shared" ca="1" si="1060"/>
        <v>0</v>
      </c>
      <c r="CM310" s="315">
        <f t="shared" ca="1" si="1060"/>
        <v>0</v>
      </c>
      <c r="CN310" s="315">
        <f t="shared" ca="1" si="1060"/>
        <v>0</v>
      </c>
      <c r="CO310" s="315">
        <f t="shared" ca="1" si="1060"/>
        <v>0</v>
      </c>
      <c r="CP310" s="315">
        <f t="shared" ca="1" si="1060"/>
        <v>0</v>
      </c>
      <c r="CQ310" s="315">
        <f t="shared" ca="1" si="1060"/>
        <v>0</v>
      </c>
      <c r="CR310" s="315">
        <f t="shared" ca="1" si="1060"/>
        <v>0</v>
      </c>
      <c r="CS310" s="315">
        <f t="shared" ca="1" si="1060"/>
        <v>0</v>
      </c>
      <c r="CT310" s="315">
        <f t="shared" ca="1" si="1060"/>
        <v>0</v>
      </c>
      <c r="CU310" s="315">
        <f t="shared" ca="1" si="1060"/>
        <v>0</v>
      </c>
      <c r="CV310" s="315">
        <f t="shared" ca="1" si="1060"/>
        <v>0</v>
      </c>
      <c r="CW310" s="315">
        <f t="shared" ca="1" si="1060"/>
        <v>0</v>
      </c>
      <c r="CX310" s="315">
        <f t="shared" ca="1" si="1060"/>
        <v>0</v>
      </c>
      <c r="CY310" s="315">
        <f t="shared" ca="1" si="1060"/>
        <v>0</v>
      </c>
      <c r="CZ310" s="315">
        <f t="shared" ca="1" si="1060"/>
        <v>0</v>
      </c>
    </row>
    <row r="311" spans="1:104" ht="15" hidden="1" customHeight="1" outlineLevel="1" x14ac:dyDescent="0.3">
      <c r="A311" s="304"/>
      <c r="B311" s="338"/>
      <c r="C311" s="305"/>
      <c r="D311" s="306"/>
      <c r="E311" s="401" t="str">
        <f>_xlfn.IFNA(INDEX(Table_Def[[Asset category]:[Unit]],MATCH(Insert_Assets!B311,Table_Def[Asset category],0),2),"")</f>
        <v/>
      </c>
      <c r="F311" s="339"/>
      <c r="G311" s="340" t="s">
        <v>211</v>
      </c>
      <c r="H311" s="309">
        <f t="shared" si="943"/>
        <v>0</v>
      </c>
      <c r="I311" s="341"/>
      <c r="J311" s="342"/>
      <c r="K311" s="311">
        <f t="shared" si="1057"/>
        <v>0</v>
      </c>
      <c r="L311" s="312">
        <f t="shared" si="1036"/>
        <v>1</v>
      </c>
      <c r="M311" s="313">
        <f t="shared" si="939"/>
        <v>0</v>
      </c>
      <c r="N311" s="316">
        <f>_xlfn.IFNA(IF(INDEX(Table_Def[],MATCH(B311,Table_Def[Asset category],0),3)=0,20,INDEX(Table_Def[],MATCH(B311,Table_Def[Asset category],0),3)),0)</f>
        <v>0</v>
      </c>
      <c r="P311" s="178"/>
      <c r="Q311" s="178"/>
      <c r="R311" s="178"/>
      <c r="S311" s="178"/>
      <c r="T311" s="302"/>
      <c r="U311" s="302"/>
      <c r="V311" s="302"/>
      <c r="W311" s="302"/>
      <c r="X311" s="302"/>
      <c r="Y311" s="302"/>
      <c r="Z311" s="302"/>
      <c r="AA311" s="302"/>
      <c r="AB311" s="302"/>
      <c r="AC311" s="302"/>
      <c r="AD311" s="302"/>
      <c r="AE311" s="302"/>
      <c r="AF311" s="302"/>
      <c r="AG311" s="302"/>
      <c r="AH311" s="302"/>
      <c r="AI311" s="302"/>
      <c r="AJ311" s="302"/>
      <c r="AK311" s="302"/>
      <c r="AL311" s="302"/>
      <c r="AM311" s="302"/>
      <c r="AN311" s="302"/>
      <c r="AO311" s="302"/>
      <c r="AP311" s="302"/>
      <c r="AQ311" s="302"/>
      <c r="AR311" s="302"/>
      <c r="AS311" s="302"/>
      <c r="AT311" s="302"/>
      <c r="AU311" s="302"/>
      <c r="AV311" s="302"/>
      <c r="AW311" s="302"/>
      <c r="AX311" s="302"/>
      <c r="AY311" s="302"/>
      <c r="AZ311" s="302"/>
      <c r="BA311" s="302"/>
      <c r="BB311" s="302"/>
      <c r="BC311" s="302"/>
      <c r="BD311" s="302"/>
      <c r="BE311" s="302"/>
      <c r="BF311" s="302"/>
      <c r="BG311" s="302"/>
      <c r="BH311" s="302"/>
      <c r="BI311" s="302"/>
      <c r="BJ311" s="302"/>
      <c r="BK311" s="302"/>
      <c r="BL311" s="302"/>
      <c r="BM311" s="302"/>
      <c r="BN311" s="302"/>
      <c r="BO311" s="302"/>
      <c r="BP311" s="302"/>
      <c r="BQ311" s="302"/>
      <c r="BR311" s="302"/>
      <c r="BS311" s="302"/>
      <c r="BT311" s="302"/>
      <c r="BU311" s="302"/>
      <c r="BV311" s="302"/>
      <c r="BW311" s="302"/>
      <c r="BX311" s="302"/>
      <c r="BY311" s="302"/>
      <c r="BZ311" s="302"/>
      <c r="CA311" s="302"/>
      <c r="CB311" s="189"/>
      <c r="CC311" s="303"/>
      <c r="CD311" s="303"/>
      <c r="CE311" s="53" t="s">
        <v>47</v>
      </c>
      <c r="CG311" s="315">
        <f>CG309*Insert_Finance!$C$17</f>
        <v>0</v>
      </c>
      <c r="CH311" s="315">
        <f ca="1">CH309*Insert_Finance!$C$17</f>
        <v>0</v>
      </c>
      <c r="CI311" s="315">
        <f ca="1">CI309*Insert_Finance!$C$17</f>
        <v>0</v>
      </c>
      <c r="CJ311" s="315">
        <f ca="1">CJ309*Insert_Finance!$C$17</f>
        <v>0</v>
      </c>
      <c r="CK311" s="315">
        <f ca="1">CK309*Insert_Finance!$C$17</f>
        <v>0</v>
      </c>
      <c r="CL311" s="315">
        <f ca="1">CL309*Insert_Finance!$C$17</f>
        <v>0</v>
      </c>
      <c r="CM311" s="315">
        <f ca="1">CM309*Insert_Finance!$C$17</f>
        <v>0</v>
      </c>
      <c r="CN311" s="315">
        <f ca="1">CN309*Insert_Finance!$C$17</f>
        <v>0</v>
      </c>
      <c r="CO311" s="315">
        <f ca="1">CO309*Insert_Finance!$C$17</f>
        <v>0</v>
      </c>
      <c r="CP311" s="315">
        <f ca="1">CP309*Insert_Finance!$C$17</f>
        <v>0</v>
      </c>
      <c r="CQ311" s="315">
        <f ca="1">CQ309*Insert_Finance!$C$17</f>
        <v>0</v>
      </c>
      <c r="CR311" s="315">
        <f ca="1">CR309*Insert_Finance!$C$17</f>
        <v>0</v>
      </c>
      <c r="CS311" s="315">
        <f ca="1">CS309*Insert_Finance!$C$17</f>
        <v>0</v>
      </c>
      <c r="CT311" s="315">
        <f ca="1">CT309*Insert_Finance!$C$17</f>
        <v>0</v>
      </c>
      <c r="CU311" s="315">
        <f ca="1">CU309*Insert_Finance!$C$17</f>
        <v>0</v>
      </c>
      <c r="CV311" s="315">
        <f ca="1">CV309*Insert_Finance!$C$17</f>
        <v>0</v>
      </c>
      <c r="CW311" s="315">
        <f ca="1">CW309*Insert_Finance!$C$17</f>
        <v>0</v>
      </c>
      <c r="CX311" s="315">
        <f ca="1">CX309*Insert_Finance!$C$17</f>
        <v>0</v>
      </c>
      <c r="CY311" s="315">
        <f ca="1">CY309*Insert_Finance!$C$17</f>
        <v>0</v>
      </c>
      <c r="CZ311" s="315">
        <f ca="1">CZ309*Insert_Finance!$C$17</f>
        <v>0</v>
      </c>
    </row>
    <row r="312" spans="1:104" ht="15" hidden="1" customHeight="1" outlineLevel="1" x14ac:dyDescent="0.3">
      <c r="A312" s="304"/>
      <c r="B312" s="338"/>
      <c r="C312" s="305"/>
      <c r="D312" s="306"/>
      <c r="E312" s="401" t="str">
        <f>_xlfn.IFNA(INDEX(Table_Def[[Asset category]:[Unit]],MATCH(Insert_Assets!B312,Table_Def[Asset category],0),2),"")</f>
        <v/>
      </c>
      <c r="F312" s="339"/>
      <c r="G312" s="340" t="s">
        <v>211</v>
      </c>
      <c r="H312" s="309">
        <f t="shared" si="943"/>
        <v>0</v>
      </c>
      <c r="I312" s="341"/>
      <c r="J312" s="342"/>
      <c r="K312" s="311">
        <f t="shared" si="1057"/>
        <v>0</v>
      </c>
      <c r="L312" s="312">
        <f t="shared" si="1036"/>
        <v>1</v>
      </c>
      <c r="M312" s="313">
        <f t="shared" si="939"/>
        <v>0</v>
      </c>
      <c r="N312" s="316">
        <f>_xlfn.IFNA(IF(INDEX(Table_Def[],MATCH(B312,Table_Def[Asset category],0),3)=0,20,INDEX(Table_Def[],MATCH(B312,Table_Def[Asset category],0),3)),0)</f>
        <v>0</v>
      </c>
      <c r="P312" s="178"/>
      <c r="Q312" s="178"/>
      <c r="R312" s="178"/>
      <c r="S312" s="178"/>
      <c r="T312" s="302"/>
      <c r="U312" s="302"/>
      <c r="V312" s="302"/>
      <c r="W312" s="302"/>
      <c r="X312" s="302"/>
      <c r="Y312" s="302"/>
      <c r="Z312" s="302"/>
      <c r="AA312" s="302"/>
      <c r="AB312" s="302"/>
      <c r="AC312" s="302"/>
      <c r="AD312" s="302"/>
      <c r="AE312" s="302"/>
      <c r="AF312" s="302"/>
      <c r="AG312" s="302"/>
      <c r="AH312" s="302"/>
      <c r="AI312" s="302"/>
      <c r="AJ312" s="302"/>
      <c r="AK312" s="302"/>
      <c r="AL312" s="302"/>
      <c r="AM312" s="302"/>
      <c r="AN312" s="302"/>
      <c r="AO312" s="302"/>
      <c r="AP312" s="302"/>
      <c r="AQ312" s="302"/>
      <c r="AR312" s="302"/>
      <c r="AS312" s="302"/>
      <c r="AT312" s="302"/>
      <c r="AU312" s="302"/>
      <c r="AV312" s="302"/>
      <c r="AW312" s="302"/>
      <c r="AX312" s="302"/>
      <c r="AY312" s="302"/>
      <c r="AZ312" s="302"/>
      <c r="BA312" s="302"/>
      <c r="BB312" s="302"/>
      <c r="BC312" s="302"/>
      <c r="BD312" s="302"/>
      <c r="BE312" s="302"/>
      <c r="BF312" s="302"/>
      <c r="BG312" s="302"/>
      <c r="BH312" s="302"/>
      <c r="BI312" s="302"/>
      <c r="BJ312" s="302"/>
      <c r="BK312" s="302"/>
      <c r="BL312" s="302"/>
      <c r="BM312" s="302"/>
      <c r="BN312" s="302"/>
      <c r="BO312" s="302"/>
      <c r="BP312" s="302"/>
      <c r="BQ312" s="302"/>
      <c r="BR312" s="302"/>
      <c r="BS312" s="302"/>
      <c r="BT312" s="302"/>
      <c r="BU312" s="302"/>
      <c r="BV312" s="302"/>
      <c r="BW312" s="302"/>
      <c r="BX312" s="302"/>
      <c r="BY312" s="302"/>
      <c r="BZ312" s="302"/>
      <c r="CA312" s="302"/>
      <c r="CB312" s="189"/>
      <c r="CC312" s="303"/>
      <c r="CD312" s="303"/>
      <c r="CE312" s="53" t="s">
        <v>48</v>
      </c>
      <c r="CF312" s="315"/>
      <c r="CG312" s="315">
        <f ca="1">IF(CG309=0,0,
IF(CG309&lt;1,0,
IF($N306-CG307&lt;&gt;$N306,-PMT(Insert_Finance!$C$17,$N306,OFFSET(CG309,,(CG307-$N306),1,1),0,0),
IF(CG307=0,0,CF312))))</f>
        <v>0</v>
      </c>
      <c r="CH312" s="315">
        <f ca="1">IF(CH309=0,0,
IF(CH309&lt;1,0,
IF($N306-CH307&lt;&gt;$N306,-PMT(Insert_Finance!$C$17,$N306,OFFSET(CH309,,(CH307-$N306),1,1),0,0),
IF(CH307=0,0,CG312))))</f>
        <v>0</v>
      </c>
      <c r="CI312" s="315">
        <f ca="1">IF(CI309=0,0,
IF(CI309&lt;1,0,
IF($N306-CI307&lt;&gt;$N306,-PMT(Insert_Finance!$C$17,$N306,OFFSET(CI309,,(CI307-$N306),1,1),0,0),
IF(CI307=0,0,CH312))))</f>
        <v>0</v>
      </c>
      <c r="CJ312" s="315">
        <f ca="1">IF(CJ309=0,0,
IF(CJ309&lt;1,0,
IF($N306-CJ307&lt;&gt;$N306,-PMT(Insert_Finance!$C$17,$N306,OFFSET(CJ309,,(CJ307-$N306),1,1),0,0),
IF(CJ307=0,0,CI312))))</f>
        <v>0</v>
      </c>
      <c r="CK312" s="315">
        <f ca="1">IF(CK309=0,0,
IF(CK309&lt;1,0,
IF($N306-CK307&lt;&gt;$N306,-PMT(Insert_Finance!$C$17,$N306,OFFSET(CK309,,(CK307-$N306),1,1),0,0),
IF(CK307=0,0,CJ312))))</f>
        <v>0</v>
      </c>
      <c r="CL312" s="315">
        <f ca="1">IF(CL309=0,0,
IF(CL309&lt;1,0,
IF($N306-CL307&lt;&gt;$N306,-PMT(Insert_Finance!$C$17,$N306,OFFSET(CL309,,(CL307-$N306),1,1),0,0),
IF(CL307=0,0,CK312))))</f>
        <v>0</v>
      </c>
      <c r="CM312" s="315">
        <f ca="1">IF(CM309=0,0,
IF(CM309&lt;1,0,
IF($N306-CM307&lt;&gt;$N306,-PMT(Insert_Finance!$C$17,$N306,OFFSET(CM309,,(CM307-$N306),1,1),0,0),
IF(CM307=0,0,CL312))))</f>
        <v>0</v>
      </c>
      <c r="CN312" s="315">
        <f ca="1">IF(CN309=0,0,
IF(CN309&lt;1,0,
IF($N306-CN307&lt;&gt;$N306,-PMT(Insert_Finance!$C$17,$N306,OFFSET(CN309,,(CN307-$N306),1,1),0,0),
IF(CN307=0,0,CM312))))</f>
        <v>0</v>
      </c>
      <c r="CO312" s="315">
        <f ca="1">IF(CO309=0,0,
IF(CO309&lt;1,0,
IF($N306-CO307&lt;&gt;$N306,-PMT(Insert_Finance!$C$17,$N306,OFFSET(CO309,,(CO307-$N306),1,1),0,0),
IF(CO307=0,0,CN312))))</f>
        <v>0</v>
      </c>
      <c r="CP312" s="315">
        <f ca="1">IF(CP309=0,0,
IF(CP309&lt;1,0,
IF($N306-CP307&lt;&gt;$N306,-PMT(Insert_Finance!$C$17,$N306,OFFSET(CP309,,(CP307-$N306),1,1),0,0),
IF(CP307=0,0,CO312))))</f>
        <v>0</v>
      </c>
      <c r="CQ312" s="315">
        <f ca="1">IF(CQ309=0,0,
IF(CQ309&lt;1,0,
IF($N306-CQ307&lt;&gt;$N306,-PMT(Insert_Finance!$C$17,$N306,OFFSET(CQ309,,(CQ307-$N306),1,1),0,0),
IF(CQ307=0,0,CP312))))</f>
        <v>0</v>
      </c>
      <c r="CR312" s="315">
        <f ca="1">IF(CR309=0,0,
IF(CR309&lt;1,0,
IF($N306-CR307&lt;&gt;$N306,-PMT(Insert_Finance!$C$17,$N306,OFFSET(CR309,,(CR307-$N306),1,1),0,0),
IF(CR307=0,0,CQ312))))</f>
        <v>0</v>
      </c>
      <c r="CS312" s="315">
        <f ca="1">IF(CS309=0,0,
IF(CS309&lt;1,0,
IF($N306-CS307&lt;&gt;$N306,-PMT(Insert_Finance!$C$17,$N306,OFFSET(CS309,,(CS307-$N306),1,1),0,0),
IF(CS307=0,0,CR312))))</f>
        <v>0</v>
      </c>
      <c r="CT312" s="315">
        <f ca="1">IF(CT309=0,0,
IF(CT309&lt;1,0,
IF($N306-CT307&lt;&gt;$N306,-PMT(Insert_Finance!$C$17,$N306,OFFSET(CT309,,(CT307-$N306),1,1),0,0),
IF(CT307=0,0,CS312))))</f>
        <v>0</v>
      </c>
      <c r="CU312" s="315">
        <f ca="1">IF(CU309=0,0,
IF(CU309&lt;1,0,
IF($N306-CU307&lt;&gt;$N306,-PMT(Insert_Finance!$C$17,$N306,OFFSET(CU309,,(CU307-$N306),1,1),0,0),
IF(CU307=0,0,CT312))))</f>
        <v>0</v>
      </c>
      <c r="CV312" s="315">
        <f ca="1">IF(CV309=0,0,
IF(CV309&lt;1,0,
IF($N306-CV307&lt;&gt;$N306,-PMT(Insert_Finance!$C$17,$N306,OFFSET(CV309,,(CV307-$N306),1,1),0,0),
IF(CV307=0,0,CU312))))</f>
        <v>0</v>
      </c>
      <c r="CW312" s="315">
        <f ca="1">IF(CW309=0,0,
IF(CW309&lt;1,0,
IF($N306-CW307&lt;&gt;$N306,-PMT(Insert_Finance!$C$17,$N306,OFFSET(CW309,,(CW307-$N306),1,1),0,0),
IF(CW307=0,0,CV312))))</f>
        <v>0</v>
      </c>
      <c r="CX312" s="315">
        <f ca="1">IF(CX309=0,0,
IF(CX309&lt;1,0,
IF($N306-CX307&lt;&gt;$N306,-PMT(Insert_Finance!$C$17,$N306,OFFSET(CX309,,(CX307-$N306),1,1),0,0),
IF(CX307=0,0,CW312))))</f>
        <v>0</v>
      </c>
      <c r="CY312" s="315">
        <f ca="1">IF(CY309=0,0,
IF(CY309&lt;1,0,
IF($N306-CY307&lt;&gt;$N306,-PMT(Insert_Finance!$C$17,$N306,OFFSET(CY309,,(CY307-$N306),1,1),0,0),
IF(CY307=0,0,CX312))))</f>
        <v>0</v>
      </c>
      <c r="CZ312" s="315">
        <f ca="1">IF(CZ309=0,0,
IF(CZ309&lt;1,0,
IF($N306-CZ307&lt;&gt;$N306,-PMT(Insert_Finance!$C$17,$N306,OFFSET(CZ309,,(CZ307-$N306),1,1),0,0),
IF(CZ307=0,0,CY312))))</f>
        <v>0</v>
      </c>
    </row>
    <row r="313" spans="1:104" ht="30" customHeight="1" collapsed="1" x14ac:dyDescent="0.3">
      <c r="A313" s="304"/>
      <c r="B313" s="674"/>
      <c r="C313" s="657"/>
      <c r="D313" s="658"/>
      <c r="E313" s="401" t="str">
        <f>_xlfn.IFNA(INDEX(Table_Def[[Asset category]:[Unit]],MATCH(Insert_Assets!B313,Table_Def[Asset category],0),2),"")</f>
        <v/>
      </c>
      <c r="F313" s="682"/>
      <c r="G313" s="340" t="s">
        <v>211</v>
      </c>
      <c r="H313" s="309">
        <f t="shared" si="943"/>
        <v>0</v>
      </c>
      <c r="I313" s="687"/>
      <c r="J313" s="688"/>
      <c r="K313" s="311">
        <f t="shared" si="1057"/>
        <v>0</v>
      </c>
      <c r="L313" s="312">
        <f t="shared" si="1036"/>
        <v>1</v>
      </c>
      <c r="M313" s="313">
        <f t="shared" si="939"/>
        <v>0</v>
      </c>
      <c r="N313" s="316">
        <f>_xlfn.IFNA(IF(INDEX(Table_Def[],MATCH(B313,Table_Def[Asset category],0),3)=0,20,INDEX(Table_Def[],MATCH(B313,Table_Def[Asset category],0),3)),0)</f>
        <v>0</v>
      </c>
      <c r="P313" s="178"/>
      <c r="Q313" s="178"/>
      <c r="R313" s="178"/>
      <c r="S313" s="178"/>
      <c r="T313" s="302">
        <f t="shared" si="944"/>
        <v>0</v>
      </c>
      <c r="U313" s="302">
        <f>SUMIF($CG$6:$CZ$6,T$17,$CG316:$CZ316)</f>
        <v>0</v>
      </c>
      <c r="V313" s="302">
        <f>SUMIF($CG$6:$CZ$6,T$17,$CG318:$CZ318)</f>
        <v>0</v>
      </c>
      <c r="W313" s="302">
        <f t="shared" si="945"/>
        <v>0</v>
      </c>
      <c r="X313" s="302">
        <f>SUMIF($CG$6:$CZ$6,W$17,$CG316:$CZ316)</f>
        <v>0</v>
      </c>
      <c r="Y313" s="302">
        <f>SUMIF($CG$6:$CZ$6,W$17,$CG318:$CZ318)</f>
        <v>0</v>
      </c>
      <c r="Z313" s="302">
        <f t="shared" si="946"/>
        <v>0</v>
      </c>
      <c r="AA313" s="302">
        <f>SUMIF($CG$6:$CZ$6,Z$17,$CG316:$CZ316)</f>
        <v>0</v>
      </c>
      <c r="AB313" s="302">
        <f>SUMIF($CG$6:$CZ$6,Z$17,$CG318:$CZ318)</f>
        <v>0</v>
      </c>
      <c r="AC313" s="302">
        <f t="shared" si="947"/>
        <v>0</v>
      </c>
      <c r="AD313" s="302">
        <f>SUMIF($CG$6:$CZ$6,AC$17,$CG316:$CZ316)</f>
        <v>0</v>
      </c>
      <c r="AE313" s="302">
        <f>SUMIF($CG$6:$CZ$6,AC$17,$CG318:$CZ318)</f>
        <v>0</v>
      </c>
      <c r="AF313" s="302">
        <f t="shared" si="948"/>
        <v>0</v>
      </c>
      <c r="AG313" s="302">
        <f>SUMIF($CG$6:$CZ$6,AF$17,$CG316:$CZ316)</f>
        <v>0</v>
      </c>
      <c r="AH313" s="302">
        <f>SUMIF($CG$6:$CZ$6,AF$17,$CG318:$CZ318)</f>
        <v>0</v>
      </c>
      <c r="AI313" s="302">
        <f t="shared" si="949"/>
        <v>0</v>
      </c>
      <c r="AJ313" s="302">
        <f>SUMIF($CG$6:$CZ$6,AI$17,$CG316:$CZ316)</f>
        <v>0</v>
      </c>
      <c r="AK313" s="302">
        <f>SUMIF($CG$6:$CZ$6,AI$17,$CG318:$CZ318)</f>
        <v>0</v>
      </c>
      <c r="AL313" s="302">
        <f t="shared" si="950"/>
        <v>0</v>
      </c>
      <c r="AM313" s="302">
        <f>SUMIF($CG$6:$CZ$6,AL$17,$CG316:$CZ316)</f>
        <v>0</v>
      </c>
      <c r="AN313" s="302">
        <f>SUMIF($CG$6:$CZ$6,AL$17,$CG318:$CZ318)</f>
        <v>0</v>
      </c>
      <c r="AO313" s="302">
        <f t="shared" si="951"/>
        <v>0</v>
      </c>
      <c r="AP313" s="302">
        <f>SUMIF($CG$6:$CZ$6,AO$17,$CG316:$CZ316)</f>
        <v>0</v>
      </c>
      <c r="AQ313" s="302">
        <f>SUMIF($CG$6:$CZ$6,AO$17,$CG318:$CZ318)</f>
        <v>0</v>
      </c>
      <c r="AR313" s="302">
        <f t="shared" si="952"/>
        <v>0</v>
      </c>
      <c r="AS313" s="302">
        <f>SUMIF($CG$6:$CZ$6,AR$17,$CG316:$CZ316)</f>
        <v>0</v>
      </c>
      <c r="AT313" s="302">
        <f>SUMIF($CG$6:$CZ$6,AR$17,$CG318:$CZ318)</f>
        <v>0</v>
      </c>
      <c r="AU313" s="302">
        <f t="shared" si="953"/>
        <v>0</v>
      </c>
      <c r="AV313" s="302">
        <f>SUMIF($CG$6:$CZ$6,AU$17,$CG316:$CZ316)</f>
        <v>0</v>
      </c>
      <c r="AW313" s="302">
        <f>SUMIF($CG$6:$CZ$6,AU$17,$CG318:$CZ318)</f>
        <v>0</v>
      </c>
      <c r="AX313" s="302">
        <f t="shared" si="954"/>
        <v>0</v>
      </c>
      <c r="AY313" s="302">
        <f>SUMIF($CG$6:$CZ$6,AX$17,$CG316:$CZ316)</f>
        <v>0</v>
      </c>
      <c r="AZ313" s="302">
        <f>SUMIF($CG$6:$CZ$6,AX$17,$CG318:$CZ318)</f>
        <v>0</v>
      </c>
      <c r="BA313" s="302">
        <f t="shared" si="955"/>
        <v>0</v>
      </c>
      <c r="BB313" s="302">
        <f>SUMIF($CG$6:$CZ$6,BA$17,$CG316:$CZ316)</f>
        <v>0</v>
      </c>
      <c r="BC313" s="302">
        <f>SUMIF($CG$6:$CZ$6,BA$17,$CG318:$CZ318)</f>
        <v>0</v>
      </c>
      <c r="BD313" s="302">
        <f t="shared" si="956"/>
        <v>0</v>
      </c>
      <c r="BE313" s="302">
        <f>SUMIF($CG$6:$CZ$6,BD$17,$CG316:$CZ316)</f>
        <v>0</v>
      </c>
      <c r="BF313" s="302">
        <f>SUMIF($CG$6:$CZ$6,BD$17,$CG318:$CZ318)</f>
        <v>0</v>
      </c>
      <c r="BG313" s="302">
        <f t="shared" si="957"/>
        <v>0</v>
      </c>
      <c r="BH313" s="302">
        <f>SUMIF($CG$6:$CZ$6,BG$17,$CG316:$CZ316)</f>
        <v>0</v>
      </c>
      <c r="BI313" s="302">
        <f>SUMIF($CG$6:$CZ$6,BG$17,$CG318:$CZ318)</f>
        <v>0</v>
      </c>
      <c r="BJ313" s="302">
        <f t="shared" si="958"/>
        <v>0</v>
      </c>
      <c r="BK313" s="302">
        <f>SUMIF($CG$6:$CZ$6,BJ$17,$CG316:$CZ316)</f>
        <v>0</v>
      </c>
      <c r="BL313" s="302">
        <f>SUMIF($CG$6:$CZ$6,BJ$17,$CG318:$CZ318)</f>
        <v>0</v>
      </c>
      <c r="BM313" s="302">
        <f t="shared" si="959"/>
        <v>0</v>
      </c>
      <c r="BN313" s="302">
        <f>SUMIF($CG$6:$CZ$6,BM$17,$CG316:$CZ316)</f>
        <v>0</v>
      </c>
      <c r="BO313" s="302">
        <f>SUMIF($CG$6:$CZ$6,BM$17,$CG318:$CZ318)</f>
        <v>0</v>
      </c>
      <c r="BP313" s="302">
        <f t="shared" si="960"/>
        <v>0</v>
      </c>
      <c r="BQ313" s="302">
        <f>SUMIF($CG$6:$CZ$6,BP$17,$CG316:$CZ316)</f>
        <v>0</v>
      </c>
      <c r="BR313" s="302">
        <f>SUMIF($CG$6:$CZ$6,BP$17,$CG318:$CZ318)</f>
        <v>0</v>
      </c>
      <c r="BS313" s="302">
        <f t="shared" si="961"/>
        <v>0</v>
      </c>
      <c r="BT313" s="302">
        <f>SUMIF($CG$6:$CZ$6,BS$17,$CG316:$CZ316)</f>
        <v>0</v>
      </c>
      <c r="BU313" s="302">
        <f>SUMIF($CG$6:$CZ$6,BS$17,$CG318:$CZ318)</f>
        <v>0</v>
      </c>
      <c r="BV313" s="302">
        <f t="shared" si="962"/>
        <v>0</v>
      </c>
      <c r="BW313" s="302">
        <f>SUMIF($CG$6:$CZ$6,BV$17,$CG316:$CZ316)</f>
        <v>0</v>
      </c>
      <c r="BX313" s="302">
        <f>SUMIF($CG$6:$CZ$6,BV$17,$CG318:$CZ318)</f>
        <v>0</v>
      </c>
      <c r="BY313" s="302">
        <f t="shared" si="963"/>
        <v>0</v>
      </c>
      <c r="BZ313" s="302">
        <f>SUMIF($CG$6:$CZ$6,BY$17,$CG316:$CZ316)</f>
        <v>0</v>
      </c>
      <c r="CA313" s="302">
        <f>SUMIF($CG$6:$CZ$6,BY$17,$CG318:$CZ318)</f>
        <v>0</v>
      </c>
      <c r="CB313" s="189"/>
      <c r="CC313" s="303"/>
      <c r="CD313" s="303"/>
      <c r="CF313" s="293"/>
      <c r="CG313" s="315"/>
    </row>
    <row r="314" spans="1:104" ht="15" hidden="1" customHeight="1" outlineLevel="1" x14ac:dyDescent="0.3">
      <c r="A314" s="304"/>
      <c r="B314" s="338"/>
      <c r="C314" s="305"/>
      <c r="D314" s="306"/>
      <c r="E314" s="401" t="str">
        <f>_xlfn.IFNA(INDEX(Table_Def[[Asset category]:[Unit]],MATCH(Insert_Assets!B314,Table_Def[Asset category],0),2),"")</f>
        <v/>
      </c>
      <c r="F314" s="339"/>
      <c r="G314" s="340" t="s">
        <v>211</v>
      </c>
      <c r="H314" s="309">
        <f t="shared" si="943"/>
        <v>0</v>
      </c>
      <c r="I314" s="341"/>
      <c r="J314" s="342"/>
      <c r="K314" s="311">
        <f t="shared" si="1057"/>
        <v>0</v>
      </c>
      <c r="L314" s="312">
        <f t="shared" si="1036"/>
        <v>1</v>
      </c>
      <c r="M314" s="313">
        <f t="shared" si="939"/>
        <v>0</v>
      </c>
      <c r="N314" s="316">
        <f>_xlfn.IFNA(IF(INDEX(Table_Def[],MATCH(B314,Table_Def[Asset category],0),3)=0,20,INDEX(Table_Def[],MATCH(B314,Table_Def[Asset category],0),3)),0)</f>
        <v>0</v>
      </c>
      <c r="P314" s="178"/>
      <c r="Q314" s="178"/>
      <c r="R314" s="178"/>
      <c r="S314" s="178"/>
      <c r="T314" s="302"/>
      <c r="U314" s="302"/>
      <c r="V314" s="302"/>
      <c r="W314" s="302"/>
      <c r="X314" s="302"/>
      <c r="Y314" s="302"/>
      <c r="Z314" s="302"/>
      <c r="AA314" s="302"/>
      <c r="AB314" s="302"/>
      <c r="AC314" s="302"/>
      <c r="AD314" s="302"/>
      <c r="AE314" s="302"/>
      <c r="AF314" s="302"/>
      <c r="AG314" s="302"/>
      <c r="AH314" s="302"/>
      <c r="AI314" s="302"/>
      <c r="AJ314" s="302"/>
      <c r="AK314" s="302"/>
      <c r="AL314" s="302"/>
      <c r="AM314" s="302"/>
      <c r="AN314" s="302"/>
      <c r="AO314" s="302"/>
      <c r="AP314" s="302"/>
      <c r="AQ314" s="302"/>
      <c r="AR314" s="302"/>
      <c r="AS314" s="302"/>
      <c r="AT314" s="302"/>
      <c r="AU314" s="302"/>
      <c r="AV314" s="302"/>
      <c r="AW314" s="302"/>
      <c r="AX314" s="302"/>
      <c r="AY314" s="302"/>
      <c r="AZ314" s="302"/>
      <c r="BA314" s="302"/>
      <c r="BB314" s="302"/>
      <c r="BC314" s="302"/>
      <c r="BD314" s="302"/>
      <c r="BE314" s="302"/>
      <c r="BF314" s="302"/>
      <c r="BG314" s="302"/>
      <c r="BH314" s="302"/>
      <c r="BI314" s="302"/>
      <c r="BJ314" s="302"/>
      <c r="BK314" s="302"/>
      <c r="BL314" s="302"/>
      <c r="BM314" s="302"/>
      <c r="BN314" s="302"/>
      <c r="BO314" s="302"/>
      <c r="BP314" s="302"/>
      <c r="BQ314" s="302"/>
      <c r="BR314" s="302"/>
      <c r="BS314" s="302"/>
      <c r="BT314" s="302"/>
      <c r="BU314" s="302"/>
      <c r="BV314" s="302"/>
      <c r="BW314" s="302"/>
      <c r="BX314" s="302"/>
      <c r="BY314" s="302"/>
      <c r="BZ314" s="302"/>
      <c r="CA314" s="302"/>
      <c r="CB314" s="189"/>
      <c r="CC314" s="303"/>
      <c r="CD314" s="303"/>
      <c r="CE314" s="53" t="s">
        <v>49</v>
      </c>
      <c r="CF314" s="293"/>
      <c r="CG314" s="314">
        <f>IF($I313=CG$6,$N313,
IF(CF313&gt;0,CF313-1,0))</f>
        <v>0</v>
      </c>
      <c r="CH314" s="314">
        <f ca="1">IF(OR($I313=CH$6,CG315=$N313),$N313,
IF(CG314&gt;0,CG314-1,0))</f>
        <v>0</v>
      </c>
      <c r="CI314" s="314">
        <f t="shared" ref="CI314" ca="1" si="1061">IF(OR($I313=CI$6,CH315=$N313),$N313,
IF(CH314&gt;0,CH314-1,0))</f>
        <v>0</v>
      </c>
      <c r="CJ314" s="314">
        <f t="shared" ref="CJ314" ca="1" si="1062">IF(OR($I313=CJ$6,CI315=$N313),$N313,
IF(CI314&gt;0,CI314-1,0))</f>
        <v>0</v>
      </c>
      <c r="CK314" s="314">
        <f t="shared" ref="CK314" ca="1" si="1063">IF(OR($I313=CK$6,CJ315=$N313),$N313,
IF(CJ314&gt;0,CJ314-1,0))</f>
        <v>0</v>
      </c>
      <c r="CL314" s="314">
        <f t="shared" ref="CL314" ca="1" si="1064">IF(OR($I313=CL$6,CK315=$N313),$N313,
IF(CK314&gt;0,CK314-1,0))</f>
        <v>0</v>
      </c>
      <c r="CM314" s="314">
        <f t="shared" ref="CM314" ca="1" si="1065">IF(OR($I313=CM$6,CL315=$N313),$N313,
IF(CL314&gt;0,CL314-1,0))</f>
        <v>0</v>
      </c>
      <c r="CN314" s="314">
        <f t="shared" ref="CN314" ca="1" si="1066">IF(OR($I313=CN$6,CM315=$N313),$N313,
IF(CM314&gt;0,CM314-1,0))</f>
        <v>0</v>
      </c>
      <c r="CO314" s="314">
        <f t="shared" ref="CO314" ca="1" si="1067">IF(OR($I313=CO$6,CN315=$N313),$N313,
IF(CN314&gt;0,CN314-1,0))</f>
        <v>0</v>
      </c>
      <c r="CP314" s="314">
        <f t="shared" ref="CP314" ca="1" si="1068">IF(OR($I313=CP$6,CO315=$N313),$N313,
IF(CO314&gt;0,CO314-1,0))</f>
        <v>0</v>
      </c>
      <c r="CQ314" s="314">
        <f t="shared" ref="CQ314" ca="1" si="1069">IF(OR($I313=CQ$6,CP315=$N313),$N313,
IF(CP314&gt;0,CP314-1,0))</f>
        <v>0</v>
      </c>
      <c r="CR314" s="314">
        <f t="shared" ref="CR314" ca="1" si="1070">IF(OR($I313=CR$6,CQ315=$N313),$N313,
IF(CQ314&gt;0,CQ314-1,0))</f>
        <v>0</v>
      </c>
      <c r="CS314" s="314">
        <f t="shared" ref="CS314" ca="1" si="1071">IF(OR($I313=CS$6,CR315=$N313),$N313,
IF(CR314&gt;0,CR314-1,0))</f>
        <v>0</v>
      </c>
      <c r="CT314" s="314">
        <f t="shared" ref="CT314" ca="1" si="1072">IF(OR($I313=CT$6,CS315=$N313),$N313,
IF(CS314&gt;0,CS314-1,0))</f>
        <v>0</v>
      </c>
      <c r="CU314" s="314">
        <f t="shared" ref="CU314" ca="1" si="1073">IF(OR($I313=CU$6,CT315=$N313),$N313,
IF(CT314&gt;0,CT314-1,0))</f>
        <v>0</v>
      </c>
      <c r="CV314" s="314">
        <f t="shared" ref="CV314" ca="1" si="1074">IF(OR($I313=CV$6,CU315=$N313),$N313,
IF(CU314&gt;0,CU314-1,0))</f>
        <v>0</v>
      </c>
      <c r="CW314" s="314">
        <f t="shared" ref="CW314" ca="1" si="1075">IF(OR($I313=CW$6,CV315=$N313),$N313,
IF(CV314&gt;0,CV314-1,0))</f>
        <v>0</v>
      </c>
      <c r="CX314" s="314">
        <f t="shared" ref="CX314" ca="1" si="1076">IF(OR($I313=CX$6,CW315=$N313),$N313,
IF(CW314&gt;0,CW314-1,0))</f>
        <v>0</v>
      </c>
      <c r="CY314" s="314">
        <f t="shared" ref="CY314" ca="1" si="1077">IF(OR($I313=CY$6,CX315=$N313),$N313,
IF(CX314&gt;0,CX314-1,0))</f>
        <v>0</v>
      </c>
      <c r="CZ314" s="314">
        <f t="shared" ref="CZ314" ca="1" si="1078">IF(OR($I313=CZ$6,CY315=$N313),$N313,
IF(CY314&gt;0,CY314-1,0))</f>
        <v>0</v>
      </c>
    </row>
    <row r="315" spans="1:104" ht="15" hidden="1" customHeight="1" outlineLevel="1" x14ac:dyDescent="0.3">
      <c r="A315" s="304"/>
      <c r="B315" s="338"/>
      <c r="C315" s="305"/>
      <c r="D315" s="306"/>
      <c r="E315" s="401" t="str">
        <f>_xlfn.IFNA(INDEX(Table_Def[[Asset category]:[Unit]],MATCH(Insert_Assets!B315,Table_Def[Asset category],0),2),"")</f>
        <v/>
      </c>
      <c r="F315" s="339"/>
      <c r="G315" s="340" t="s">
        <v>211</v>
      </c>
      <c r="H315" s="309">
        <f t="shared" si="943"/>
        <v>0</v>
      </c>
      <c r="I315" s="341"/>
      <c r="J315" s="342"/>
      <c r="K315" s="311"/>
      <c r="L315" s="312">
        <f t="shared" si="1036"/>
        <v>1</v>
      </c>
      <c r="M315" s="313">
        <f t="shared" si="939"/>
        <v>0</v>
      </c>
      <c r="N315" s="316">
        <f>_xlfn.IFNA(IF(INDEX(Table_Def[],MATCH(B315,Table_Def[Asset category],0),3)=0,20,INDEX(Table_Def[],MATCH(B315,Table_Def[Asset category],0),3)),0)</f>
        <v>0</v>
      </c>
      <c r="P315" s="178"/>
      <c r="Q315" s="178"/>
      <c r="R315" s="178"/>
      <c r="S315" s="178"/>
      <c r="T315" s="302"/>
      <c r="U315" s="302"/>
      <c r="V315" s="302"/>
      <c r="W315" s="302"/>
      <c r="X315" s="302"/>
      <c r="Y315" s="302"/>
      <c r="Z315" s="302"/>
      <c r="AA315" s="302"/>
      <c r="AB315" s="302"/>
      <c r="AC315" s="302"/>
      <c r="AD315" s="302"/>
      <c r="AE315" s="302"/>
      <c r="AF315" s="302"/>
      <c r="AG315" s="302"/>
      <c r="AH315" s="302"/>
      <c r="AI315" s="302"/>
      <c r="AJ315" s="302"/>
      <c r="AK315" s="302"/>
      <c r="AL315" s="302"/>
      <c r="AM315" s="302"/>
      <c r="AN315" s="302"/>
      <c r="AO315" s="302"/>
      <c r="AP315" s="302"/>
      <c r="AQ315" s="302"/>
      <c r="AR315" s="302"/>
      <c r="AS315" s="302"/>
      <c r="AT315" s="302"/>
      <c r="AU315" s="302"/>
      <c r="AV315" s="302"/>
      <c r="AW315" s="302"/>
      <c r="AX315" s="302"/>
      <c r="AY315" s="302"/>
      <c r="AZ315" s="302"/>
      <c r="BA315" s="302"/>
      <c r="BB315" s="302"/>
      <c r="BC315" s="302"/>
      <c r="BD315" s="302"/>
      <c r="BE315" s="302"/>
      <c r="BF315" s="302"/>
      <c r="BG315" s="302"/>
      <c r="BH315" s="302"/>
      <c r="BI315" s="302"/>
      <c r="BJ315" s="302"/>
      <c r="BK315" s="302"/>
      <c r="BL315" s="302"/>
      <c r="BM315" s="302"/>
      <c r="BN315" s="302"/>
      <c r="BO315" s="302"/>
      <c r="BP315" s="302"/>
      <c r="BQ315" s="302"/>
      <c r="BR315" s="302"/>
      <c r="BS315" s="302"/>
      <c r="BT315" s="302"/>
      <c r="BU315" s="302"/>
      <c r="BV315" s="302"/>
      <c r="BW315" s="302"/>
      <c r="BX315" s="302"/>
      <c r="BY315" s="302"/>
      <c r="BZ315" s="302"/>
      <c r="CA315" s="302"/>
      <c r="CB315" s="189"/>
      <c r="CC315" s="303"/>
      <c r="CD315" s="303"/>
      <c r="CE315" s="53" t="s">
        <v>116</v>
      </c>
      <c r="CF315" s="293"/>
      <c r="CG315" s="314">
        <f t="shared" ref="CG315" ca="1" si="1079">IF(AND(CG314=$N313,CG314&gt;0),1,IF(CG314=0,0,OFFSET(CG314,,(CG314-$N313),1,1)-CG314+1))</f>
        <v>0</v>
      </c>
      <c r="CH315" s="314">
        <f ca="1">IF(AND(CH314=$N313,CH314&gt;0),1,IF(CH314=0,0,OFFSET(CH314,,(CH314-$N313),1,1)-CH314+1))</f>
        <v>0</v>
      </c>
      <c r="CI315" s="314">
        <f t="shared" ref="CI315:CZ315" ca="1" si="1080">IF(AND(CI314=$N313,CI314&gt;0),1,IF(CI314=0,0,OFFSET(CI314,,(CI314-$N313),1,1)-CI314+1))</f>
        <v>0</v>
      </c>
      <c r="CJ315" s="314">
        <f t="shared" ca="1" si="1080"/>
        <v>0</v>
      </c>
      <c r="CK315" s="314">
        <f t="shared" ca="1" si="1080"/>
        <v>0</v>
      </c>
      <c r="CL315" s="314">
        <f t="shared" ca="1" si="1080"/>
        <v>0</v>
      </c>
      <c r="CM315" s="314">
        <f t="shared" ca="1" si="1080"/>
        <v>0</v>
      </c>
      <c r="CN315" s="314">
        <f t="shared" ca="1" si="1080"/>
        <v>0</v>
      </c>
      <c r="CO315" s="314">
        <f t="shared" ca="1" si="1080"/>
        <v>0</v>
      </c>
      <c r="CP315" s="314">
        <f t="shared" ca="1" si="1080"/>
        <v>0</v>
      </c>
      <c r="CQ315" s="314">
        <f t="shared" ca="1" si="1080"/>
        <v>0</v>
      </c>
      <c r="CR315" s="314">
        <f t="shared" ca="1" si="1080"/>
        <v>0</v>
      </c>
      <c r="CS315" s="314">
        <f t="shared" ca="1" si="1080"/>
        <v>0</v>
      </c>
      <c r="CT315" s="314">
        <f t="shared" ca="1" si="1080"/>
        <v>0</v>
      </c>
      <c r="CU315" s="314">
        <f t="shared" ca="1" si="1080"/>
        <v>0</v>
      </c>
      <c r="CV315" s="314">
        <f t="shared" ca="1" si="1080"/>
        <v>0</v>
      </c>
      <c r="CW315" s="314">
        <f t="shared" ca="1" si="1080"/>
        <v>0</v>
      </c>
      <c r="CX315" s="314">
        <f t="shared" ca="1" si="1080"/>
        <v>0</v>
      </c>
      <c r="CY315" s="314">
        <f t="shared" ca="1" si="1080"/>
        <v>0</v>
      </c>
      <c r="CZ315" s="314">
        <f t="shared" ca="1" si="1080"/>
        <v>0</v>
      </c>
    </row>
    <row r="316" spans="1:104" ht="15" hidden="1" customHeight="1" outlineLevel="1" x14ac:dyDescent="0.3">
      <c r="A316" s="304"/>
      <c r="B316" s="338"/>
      <c r="C316" s="305"/>
      <c r="D316" s="306"/>
      <c r="E316" s="401" t="str">
        <f>_xlfn.IFNA(INDEX(Table_Def[[Asset category]:[Unit]],MATCH(Insert_Assets!B316,Table_Def[Asset category],0),2),"")</f>
        <v/>
      </c>
      <c r="F316" s="339"/>
      <c r="G316" s="340" t="s">
        <v>211</v>
      </c>
      <c r="H316" s="309">
        <f t="shared" si="943"/>
        <v>0</v>
      </c>
      <c r="I316" s="341"/>
      <c r="J316" s="342"/>
      <c r="K316" s="311">
        <f t="shared" ref="K316:K321" si="1081">SUMIF($J$22:$J$384,J316,$H$22:$H$384)</f>
        <v>0</v>
      </c>
      <c r="L316" s="312">
        <f t="shared" si="1036"/>
        <v>1</v>
      </c>
      <c r="M316" s="313">
        <f t="shared" si="939"/>
        <v>0</v>
      </c>
      <c r="N316" s="316">
        <f>_xlfn.IFNA(IF(INDEX(Table_Def[],MATCH(B316,Table_Def[Asset category],0),3)=0,20,INDEX(Table_Def[],MATCH(B316,Table_Def[Asset category],0),3)),0)</f>
        <v>0</v>
      </c>
      <c r="P316" s="178"/>
      <c r="Q316" s="178"/>
      <c r="R316" s="178"/>
      <c r="S316" s="178"/>
      <c r="T316" s="302"/>
      <c r="U316" s="302"/>
      <c r="V316" s="302"/>
      <c r="W316" s="302"/>
      <c r="X316" s="302"/>
      <c r="Y316" s="302"/>
      <c r="Z316" s="302"/>
      <c r="AA316" s="302"/>
      <c r="AB316" s="302"/>
      <c r="AC316" s="302"/>
      <c r="AD316" s="302"/>
      <c r="AE316" s="302"/>
      <c r="AF316" s="302"/>
      <c r="AG316" s="302"/>
      <c r="AH316" s="302"/>
      <c r="AI316" s="302"/>
      <c r="AJ316" s="302"/>
      <c r="AK316" s="302"/>
      <c r="AL316" s="302"/>
      <c r="AM316" s="302"/>
      <c r="AN316" s="302"/>
      <c r="AO316" s="302"/>
      <c r="AP316" s="302"/>
      <c r="AQ316" s="302"/>
      <c r="AR316" s="302"/>
      <c r="AS316" s="302"/>
      <c r="AT316" s="302"/>
      <c r="AU316" s="302"/>
      <c r="AV316" s="302"/>
      <c r="AW316" s="302"/>
      <c r="AX316" s="302"/>
      <c r="AY316" s="302"/>
      <c r="AZ316" s="302"/>
      <c r="BA316" s="302"/>
      <c r="BB316" s="302"/>
      <c r="BC316" s="302"/>
      <c r="BD316" s="302"/>
      <c r="BE316" s="302"/>
      <c r="BF316" s="302"/>
      <c r="BG316" s="302"/>
      <c r="BH316" s="302"/>
      <c r="BI316" s="302"/>
      <c r="BJ316" s="302"/>
      <c r="BK316" s="302"/>
      <c r="BL316" s="302"/>
      <c r="BM316" s="302"/>
      <c r="BN316" s="302"/>
      <c r="BO316" s="302"/>
      <c r="BP316" s="302"/>
      <c r="BQ316" s="302"/>
      <c r="BR316" s="302"/>
      <c r="BS316" s="302"/>
      <c r="BT316" s="302"/>
      <c r="BU316" s="302"/>
      <c r="BV316" s="302"/>
      <c r="BW316" s="302"/>
      <c r="BX316" s="302"/>
      <c r="BY316" s="302"/>
      <c r="BZ316" s="302"/>
      <c r="CA316" s="302"/>
      <c r="CB316" s="189"/>
      <c r="CC316" s="303"/>
      <c r="CD316" s="303"/>
      <c r="CE316" s="53" t="s">
        <v>3</v>
      </c>
      <c r="CG316" s="315">
        <f t="shared" ref="CG316:CK316" si="1082">IF($I313=CG$6,$H313*$L313,IF(CG314=$N313,$H313,
IF(CF316&gt;0,+CF316-CF317,0)))</f>
        <v>0</v>
      </c>
      <c r="CH316" s="315">
        <f t="shared" ca="1" si="1082"/>
        <v>0</v>
      </c>
      <c r="CI316" s="315">
        <f t="shared" ca="1" si="1082"/>
        <v>0</v>
      </c>
      <c r="CJ316" s="315">
        <f t="shared" ca="1" si="1082"/>
        <v>0</v>
      </c>
      <c r="CK316" s="315">
        <f t="shared" ca="1" si="1082"/>
        <v>0</v>
      </c>
      <c r="CL316" s="315">
        <f ca="1">IF($I313=CL$6,$H313*$L313,IF(CL314=$N313,$H313,
IF(CK316&gt;0,+CK316-CK317,0)))</f>
        <v>0</v>
      </c>
      <c r="CM316" s="315">
        <f t="shared" ref="CM316:CZ316" ca="1" si="1083">IF($I313=CM$6,$H313*$L313,IF(CM314=$N313,$H313,
IF(CL316&gt;0,+CL316-CL317,0)))</f>
        <v>0</v>
      </c>
      <c r="CN316" s="315">
        <f t="shared" ca="1" si="1083"/>
        <v>0</v>
      </c>
      <c r="CO316" s="315">
        <f t="shared" ca="1" si="1083"/>
        <v>0</v>
      </c>
      <c r="CP316" s="315">
        <f t="shared" ca="1" si="1083"/>
        <v>0</v>
      </c>
      <c r="CQ316" s="315">
        <f t="shared" ca="1" si="1083"/>
        <v>0</v>
      </c>
      <c r="CR316" s="315">
        <f t="shared" ca="1" si="1083"/>
        <v>0</v>
      </c>
      <c r="CS316" s="315">
        <f t="shared" ca="1" si="1083"/>
        <v>0</v>
      </c>
      <c r="CT316" s="315">
        <f t="shared" ca="1" si="1083"/>
        <v>0</v>
      </c>
      <c r="CU316" s="315">
        <f t="shared" ca="1" si="1083"/>
        <v>0</v>
      </c>
      <c r="CV316" s="315">
        <f t="shared" ca="1" si="1083"/>
        <v>0</v>
      </c>
      <c r="CW316" s="315">
        <f t="shared" ca="1" si="1083"/>
        <v>0</v>
      </c>
      <c r="CX316" s="315">
        <f t="shared" ca="1" si="1083"/>
        <v>0</v>
      </c>
      <c r="CY316" s="315">
        <f t="shared" ca="1" si="1083"/>
        <v>0</v>
      </c>
      <c r="CZ316" s="315">
        <f t="shared" ca="1" si="1083"/>
        <v>0</v>
      </c>
    </row>
    <row r="317" spans="1:104" ht="15" hidden="1" customHeight="1" outlineLevel="1" x14ac:dyDescent="0.3">
      <c r="A317" s="304"/>
      <c r="B317" s="338"/>
      <c r="C317" s="305"/>
      <c r="D317" s="306"/>
      <c r="E317" s="401" t="str">
        <f>_xlfn.IFNA(INDEX(Table_Def[[Asset category]:[Unit]],MATCH(Insert_Assets!B317,Table_Def[Asset category],0),2),"")</f>
        <v/>
      </c>
      <c r="F317" s="339"/>
      <c r="G317" s="340" t="s">
        <v>211</v>
      </c>
      <c r="H317" s="309">
        <f t="shared" si="943"/>
        <v>0</v>
      </c>
      <c r="I317" s="341"/>
      <c r="J317" s="342"/>
      <c r="K317" s="311">
        <f t="shared" si="1081"/>
        <v>0</v>
      </c>
      <c r="L317" s="312">
        <f t="shared" si="1036"/>
        <v>1</v>
      </c>
      <c r="M317" s="313">
        <f t="shared" si="939"/>
        <v>0</v>
      </c>
      <c r="N317" s="316">
        <f>_xlfn.IFNA(IF(INDEX(Table_Def[],MATCH(B317,Table_Def[Asset category],0),3)=0,20,INDEX(Table_Def[],MATCH(B317,Table_Def[Asset category],0),3)),0)</f>
        <v>0</v>
      </c>
      <c r="P317" s="178"/>
      <c r="Q317" s="178"/>
      <c r="R317" s="178"/>
      <c r="S317" s="178"/>
      <c r="T317" s="302"/>
      <c r="U317" s="302"/>
      <c r="V317" s="302"/>
      <c r="W317" s="302"/>
      <c r="X317" s="302"/>
      <c r="Y317" s="302"/>
      <c r="Z317" s="302"/>
      <c r="AA317" s="302"/>
      <c r="AB317" s="302"/>
      <c r="AC317" s="302"/>
      <c r="AD317" s="302"/>
      <c r="AE317" s="302"/>
      <c r="AF317" s="302"/>
      <c r="AG317" s="302"/>
      <c r="AH317" s="302"/>
      <c r="AI317" s="302"/>
      <c r="AJ317" s="302"/>
      <c r="AK317" s="302"/>
      <c r="AL317" s="302"/>
      <c r="AM317" s="302"/>
      <c r="AN317" s="302"/>
      <c r="AO317" s="302"/>
      <c r="AP317" s="302"/>
      <c r="AQ317" s="302"/>
      <c r="AR317" s="302"/>
      <c r="AS317" s="302"/>
      <c r="AT317" s="302"/>
      <c r="AU317" s="302"/>
      <c r="AV317" s="302"/>
      <c r="AW317" s="302"/>
      <c r="AX317" s="302"/>
      <c r="AY317" s="302"/>
      <c r="AZ317" s="302"/>
      <c r="BA317" s="302"/>
      <c r="BB317" s="302"/>
      <c r="BC317" s="302"/>
      <c r="BD317" s="302"/>
      <c r="BE317" s="302"/>
      <c r="BF317" s="302"/>
      <c r="BG317" s="302"/>
      <c r="BH317" s="302"/>
      <c r="BI317" s="302"/>
      <c r="BJ317" s="302"/>
      <c r="BK317" s="302"/>
      <c r="BL317" s="302"/>
      <c r="BM317" s="302"/>
      <c r="BN317" s="302"/>
      <c r="BO317" s="302"/>
      <c r="BP317" s="302"/>
      <c r="BQ317" s="302"/>
      <c r="BR317" s="302"/>
      <c r="BS317" s="302"/>
      <c r="BT317" s="302"/>
      <c r="BU317" s="302"/>
      <c r="BV317" s="302"/>
      <c r="BW317" s="302"/>
      <c r="BX317" s="302"/>
      <c r="BY317" s="302"/>
      <c r="BZ317" s="302"/>
      <c r="CA317" s="302"/>
      <c r="CB317" s="189"/>
      <c r="CC317" s="303"/>
      <c r="CD317" s="303"/>
      <c r="CE317" s="53" t="s">
        <v>38</v>
      </c>
      <c r="CF317" s="315"/>
      <c r="CG317" s="315">
        <f>IF(CG318&lt;1,0,CG319-CG318)</f>
        <v>0</v>
      </c>
      <c r="CH317" s="315">
        <f t="shared" ref="CH317:CZ317" ca="1" si="1084">IF(CH318&lt;1,0,CH319-CH318)</f>
        <v>0</v>
      </c>
      <c r="CI317" s="315">
        <f t="shared" ca="1" si="1084"/>
        <v>0</v>
      </c>
      <c r="CJ317" s="315">
        <f t="shared" ca="1" si="1084"/>
        <v>0</v>
      </c>
      <c r="CK317" s="315">
        <f t="shared" ca="1" si="1084"/>
        <v>0</v>
      </c>
      <c r="CL317" s="315">
        <f t="shared" ca="1" si="1084"/>
        <v>0</v>
      </c>
      <c r="CM317" s="315">
        <f t="shared" ca="1" si="1084"/>
        <v>0</v>
      </c>
      <c r="CN317" s="315">
        <f t="shared" ca="1" si="1084"/>
        <v>0</v>
      </c>
      <c r="CO317" s="315">
        <f t="shared" ca="1" si="1084"/>
        <v>0</v>
      </c>
      <c r="CP317" s="315">
        <f t="shared" ca="1" si="1084"/>
        <v>0</v>
      </c>
      <c r="CQ317" s="315">
        <f t="shared" ca="1" si="1084"/>
        <v>0</v>
      </c>
      <c r="CR317" s="315">
        <f t="shared" ca="1" si="1084"/>
        <v>0</v>
      </c>
      <c r="CS317" s="315">
        <f t="shared" ca="1" si="1084"/>
        <v>0</v>
      </c>
      <c r="CT317" s="315">
        <f t="shared" ca="1" si="1084"/>
        <v>0</v>
      </c>
      <c r="CU317" s="315">
        <f t="shared" ca="1" si="1084"/>
        <v>0</v>
      </c>
      <c r="CV317" s="315">
        <f t="shared" ca="1" si="1084"/>
        <v>0</v>
      </c>
      <c r="CW317" s="315">
        <f t="shared" ca="1" si="1084"/>
        <v>0</v>
      </c>
      <c r="CX317" s="315">
        <f t="shared" ca="1" si="1084"/>
        <v>0</v>
      </c>
      <c r="CY317" s="315">
        <f t="shared" ca="1" si="1084"/>
        <v>0</v>
      </c>
      <c r="CZ317" s="315">
        <f t="shared" ca="1" si="1084"/>
        <v>0</v>
      </c>
    </row>
    <row r="318" spans="1:104" ht="15" hidden="1" customHeight="1" outlineLevel="1" x14ac:dyDescent="0.3">
      <c r="A318" s="304"/>
      <c r="B318" s="338"/>
      <c r="C318" s="305"/>
      <c r="D318" s="306"/>
      <c r="E318" s="401" t="str">
        <f>_xlfn.IFNA(INDEX(Table_Def[[Asset category]:[Unit]],MATCH(Insert_Assets!B318,Table_Def[Asset category],0),2),"")</f>
        <v/>
      </c>
      <c r="F318" s="339"/>
      <c r="G318" s="340" t="s">
        <v>211</v>
      </c>
      <c r="H318" s="309">
        <f t="shared" si="943"/>
        <v>0</v>
      </c>
      <c r="I318" s="341"/>
      <c r="J318" s="342"/>
      <c r="K318" s="311">
        <f t="shared" si="1081"/>
        <v>0</v>
      </c>
      <c r="L318" s="312">
        <f t="shared" si="1036"/>
        <v>1</v>
      </c>
      <c r="M318" s="313">
        <f t="shared" si="939"/>
        <v>0</v>
      </c>
      <c r="N318" s="316">
        <f>_xlfn.IFNA(IF(INDEX(Table_Def[],MATCH(B318,Table_Def[Asset category],0),3)=0,20,INDEX(Table_Def[],MATCH(B318,Table_Def[Asset category],0),3)),0)</f>
        <v>0</v>
      </c>
      <c r="P318" s="178"/>
      <c r="Q318" s="178"/>
      <c r="R318" s="178"/>
      <c r="S318" s="178"/>
      <c r="T318" s="302"/>
      <c r="U318" s="302"/>
      <c r="V318" s="302"/>
      <c r="W318" s="302"/>
      <c r="X318" s="302"/>
      <c r="Y318" s="302"/>
      <c r="Z318" s="302"/>
      <c r="AA318" s="302"/>
      <c r="AB318" s="302"/>
      <c r="AC318" s="302"/>
      <c r="AD318" s="302"/>
      <c r="AE318" s="302"/>
      <c r="AF318" s="302"/>
      <c r="AG318" s="302"/>
      <c r="AH318" s="302"/>
      <c r="AI318" s="302"/>
      <c r="AJ318" s="302"/>
      <c r="AK318" s="302"/>
      <c r="AL318" s="302"/>
      <c r="AM318" s="302"/>
      <c r="AN318" s="302"/>
      <c r="AO318" s="302"/>
      <c r="AP318" s="302"/>
      <c r="AQ318" s="302"/>
      <c r="AR318" s="302"/>
      <c r="AS318" s="302"/>
      <c r="AT318" s="302"/>
      <c r="AU318" s="302"/>
      <c r="AV318" s="302"/>
      <c r="AW318" s="302"/>
      <c r="AX318" s="302"/>
      <c r="AY318" s="302"/>
      <c r="AZ318" s="302"/>
      <c r="BA318" s="302"/>
      <c r="BB318" s="302"/>
      <c r="BC318" s="302"/>
      <c r="BD318" s="302"/>
      <c r="BE318" s="302"/>
      <c r="BF318" s="302"/>
      <c r="BG318" s="302"/>
      <c r="BH318" s="302"/>
      <c r="BI318" s="302"/>
      <c r="BJ318" s="302"/>
      <c r="BK318" s="302"/>
      <c r="BL318" s="302"/>
      <c r="BM318" s="302"/>
      <c r="BN318" s="302"/>
      <c r="BO318" s="302"/>
      <c r="BP318" s="302"/>
      <c r="BQ318" s="302"/>
      <c r="BR318" s="302"/>
      <c r="BS318" s="302"/>
      <c r="BT318" s="302"/>
      <c r="BU318" s="302"/>
      <c r="BV318" s="302"/>
      <c r="BW318" s="302"/>
      <c r="BX318" s="302"/>
      <c r="BY318" s="302"/>
      <c r="BZ318" s="302"/>
      <c r="CA318" s="302"/>
      <c r="CB318" s="189"/>
      <c r="CC318" s="303"/>
      <c r="CD318" s="303"/>
      <c r="CE318" s="53" t="s">
        <v>47</v>
      </c>
      <c r="CG318" s="315">
        <f>CG316*Insert_Finance!$C$17</f>
        <v>0</v>
      </c>
      <c r="CH318" s="315">
        <f ca="1">CH316*Insert_Finance!$C$17</f>
        <v>0</v>
      </c>
      <c r="CI318" s="315">
        <f ca="1">CI316*Insert_Finance!$C$17</f>
        <v>0</v>
      </c>
      <c r="CJ318" s="315">
        <f ca="1">CJ316*Insert_Finance!$C$17</f>
        <v>0</v>
      </c>
      <c r="CK318" s="315">
        <f ca="1">CK316*Insert_Finance!$C$17</f>
        <v>0</v>
      </c>
      <c r="CL318" s="315">
        <f ca="1">CL316*Insert_Finance!$C$17</f>
        <v>0</v>
      </c>
      <c r="CM318" s="315">
        <f ca="1">CM316*Insert_Finance!$C$17</f>
        <v>0</v>
      </c>
      <c r="CN318" s="315">
        <f ca="1">CN316*Insert_Finance!$C$17</f>
        <v>0</v>
      </c>
      <c r="CO318" s="315">
        <f ca="1">CO316*Insert_Finance!$C$17</f>
        <v>0</v>
      </c>
      <c r="CP318" s="315">
        <f ca="1">CP316*Insert_Finance!$C$17</f>
        <v>0</v>
      </c>
      <c r="CQ318" s="315">
        <f ca="1">CQ316*Insert_Finance!$C$17</f>
        <v>0</v>
      </c>
      <c r="CR318" s="315">
        <f ca="1">CR316*Insert_Finance!$C$17</f>
        <v>0</v>
      </c>
      <c r="CS318" s="315">
        <f ca="1">CS316*Insert_Finance!$C$17</f>
        <v>0</v>
      </c>
      <c r="CT318" s="315">
        <f ca="1">CT316*Insert_Finance!$C$17</f>
        <v>0</v>
      </c>
      <c r="CU318" s="315">
        <f ca="1">CU316*Insert_Finance!$C$17</f>
        <v>0</v>
      </c>
      <c r="CV318" s="315">
        <f ca="1">CV316*Insert_Finance!$C$17</f>
        <v>0</v>
      </c>
      <c r="CW318" s="315">
        <f ca="1">CW316*Insert_Finance!$C$17</f>
        <v>0</v>
      </c>
      <c r="CX318" s="315">
        <f ca="1">CX316*Insert_Finance!$C$17</f>
        <v>0</v>
      </c>
      <c r="CY318" s="315">
        <f ca="1">CY316*Insert_Finance!$C$17</f>
        <v>0</v>
      </c>
      <c r="CZ318" s="315">
        <f ca="1">CZ316*Insert_Finance!$C$17</f>
        <v>0</v>
      </c>
    </row>
    <row r="319" spans="1:104" ht="15" hidden="1" customHeight="1" outlineLevel="1" x14ac:dyDescent="0.3">
      <c r="A319" s="304"/>
      <c r="B319" s="338"/>
      <c r="C319" s="305"/>
      <c r="D319" s="306"/>
      <c r="E319" s="401" t="str">
        <f>_xlfn.IFNA(INDEX(Table_Def[[Asset category]:[Unit]],MATCH(Insert_Assets!B319,Table_Def[Asset category],0),2),"")</f>
        <v/>
      </c>
      <c r="F319" s="339"/>
      <c r="G319" s="340" t="s">
        <v>211</v>
      </c>
      <c r="H319" s="309">
        <f t="shared" si="943"/>
        <v>0</v>
      </c>
      <c r="I319" s="341"/>
      <c r="J319" s="342"/>
      <c r="K319" s="311">
        <f t="shared" si="1081"/>
        <v>0</v>
      </c>
      <c r="L319" s="312">
        <f t="shared" si="1036"/>
        <v>1</v>
      </c>
      <c r="M319" s="313">
        <f t="shared" si="939"/>
        <v>0</v>
      </c>
      <c r="N319" s="316">
        <f>_xlfn.IFNA(IF(INDEX(Table_Def[],MATCH(B319,Table_Def[Asset category],0),3)=0,20,INDEX(Table_Def[],MATCH(B319,Table_Def[Asset category],0),3)),0)</f>
        <v>0</v>
      </c>
      <c r="P319" s="178"/>
      <c r="Q319" s="178"/>
      <c r="R319" s="178"/>
      <c r="S319" s="178"/>
      <c r="T319" s="302"/>
      <c r="U319" s="302"/>
      <c r="V319" s="302"/>
      <c r="W319" s="302"/>
      <c r="X319" s="302"/>
      <c r="Y319" s="302"/>
      <c r="Z319" s="302"/>
      <c r="AA319" s="302"/>
      <c r="AB319" s="302"/>
      <c r="AC319" s="302"/>
      <c r="AD319" s="302"/>
      <c r="AE319" s="302"/>
      <c r="AF319" s="302"/>
      <c r="AG319" s="302"/>
      <c r="AH319" s="302"/>
      <c r="AI319" s="302"/>
      <c r="AJ319" s="302"/>
      <c r="AK319" s="302"/>
      <c r="AL319" s="302"/>
      <c r="AM319" s="302"/>
      <c r="AN319" s="302"/>
      <c r="AO319" s="302"/>
      <c r="AP319" s="302"/>
      <c r="AQ319" s="302"/>
      <c r="AR319" s="302"/>
      <c r="AS319" s="302"/>
      <c r="AT319" s="302"/>
      <c r="AU319" s="302"/>
      <c r="AV319" s="302"/>
      <c r="AW319" s="302"/>
      <c r="AX319" s="302"/>
      <c r="AY319" s="302"/>
      <c r="AZ319" s="302"/>
      <c r="BA319" s="302"/>
      <c r="BB319" s="302"/>
      <c r="BC319" s="302"/>
      <c r="BD319" s="302"/>
      <c r="BE319" s="302"/>
      <c r="BF319" s="302"/>
      <c r="BG319" s="302"/>
      <c r="BH319" s="302"/>
      <c r="BI319" s="302"/>
      <c r="BJ319" s="302"/>
      <c r="BK319" s="302"/>
      <c r="BL319" s="302"/>
      <c r="BM319" s="302"/>
      <c r="BN319" s="302"/>
      <c r="BO319" s="302"/>
      <c r="BP319" s="302"/>
      <c r="BQ319" s="302"/>
      <c r="BR319" s="302"/>
      <c r="BS319" s="302"/>
      <c r="BT319" s="302"/>
      <c r="BU319" s="302"/>
      <c r="BV319" s="302"/>
      <c r="BW319" s="302"/>
      <c r="BX319" s="302"/>
      <c r="BY319" s="302"/>
      <c r="BZ319" s="302"/>
      <c r="CA319" s="302"/>
      <c r="CB319" s="189"/>
      <c r="CC319" s="303"/>
      <c r="CD319" s="303"/>
      <c r="CE319" s="53" t="s">
        <v>48</v>
      </c>
      <c r="CF319" s="315"/>
      <c r="CG319" s="315">
        <f ca="1">IF(CG316=0,0,
IF(CG316&lt;1,0,
IF($N313-CG314&lt;&gt;$N313,-PMT(Insert_Finance!$C$17,$N313,OFFSET(CG316,,(CG314-$N313),1,1),0,0),
IF(CG314=0,0,CF319))))</f>
        <v>0</v>
      </c>
      <c r="CH319" s="315">
        <f ca="1">IF(CH316=0,0,
IF(CH316&lt;1,0,
IF($N313-CH314&lt;&gt;$N313,-PMT(Insert_Finance!$C$17,$N313,OFFSET(CH316,,(CH314-$N313),1,1),0,0),
IF(CH314=0,0,CG319))))</f>
        <v>0</v>
      </c>
      <c r="CI319" s="315">
        <f ca="1">IF(CI316=0,0,
IF(CI316&lt;1,0,
IF($N313-CI314&lt;&gt;$N313,-PMT(Insert_Finance!$C$17,$N313,OFFSET(CI316,,(CI314-$N313),1,1),0,0),
IF(CI314=0,0,CH319))))</f>
        <v>0</v>
      </c>
      <c r="CJ319" s="315">
        <f ca="1">IF(CJ316=0,0,
IF(CJ316&lt;1,0,
IF($N313-CJ314&lt;&gt;$N313,-PMT(Insert_Finance!$C$17,$N313,OFFSET(CJ316,,(CJ314-$N313),1,1),0,0),
IF(CJ314=0,0,CI319))))</f>
        <v>0</v>
      </c>
      <c r="CK319" s="315">
        <f ca="1">IF(CK316=0,0,
IF(CK316&lt;1,0,
IF($N313-CK314&lt;&gt;$N313,-PMT(Insert_Finance!$C$17,$N313,OFFSET(CK316,,(CK314-$N313),1,1),0,0),
IF(CK314=0,0,CJ319))))</f>
        <v>0</v>
      </c>
      <c r="CL319" s="315">
        <f ca="1">IF(CL316=0,0,
IF(CL316&lt;1,0,
IF($N313-CL314&lt;&gt;$N313,-PMT(Insert_Finance!$C$17,$N313,OFFSET(CL316,,(CL314-$N313),1,1),0,0),
IF(CL314=0,0,CK319))))</f>
        <v>0</v>
      </c>
      <c r="CM319" s="315">
        <f ca="1">IF(CM316=0,0,
IF(CM316&lt;1,0,
IF($N313-CM314&lt;&gt;$N313,-PMT(Insert_Finance!$C$17,$N313,OFFSET(CM316,,(CM314-$N313),1,1),0,0),
IF(CM314=0,0,CL319))))</f>
        <v>0</v>
      </c>
      <c r="CN319" s="315">
        <f ca="1">IF(CN316=0,0,
IF(CN316&lt;1,0,
IF($N313-CN314&lt;&gt;$N313,-PMT(Insert_Finance!$C$17,$N313,OFFSET(CN316,,(CN314-$N313),1,1),0,0),
IF(CN314=0,0,CM319))))</f>
        <v>0</v>
      </c>
      <c r="CO319" s="315">
        <f ca="1">IF(CO316=0,0,
IF(CO316&lt;1,0,
IF($N313-CO314&lt;&gt;$N313,-PMT(Insert_Finance!$C$17,$N313,OFFSET(CO316,,(CO314-$N313),1,1),0,0),
IF(CO314=0,0,CN319))))</f>
        <v>0</v>
      </c>
      <c r="CP319" s="315">
        <f ca="1">IF(CP316=0,0,
IF(CP316&lt;1,0,
IF($N313-CP314&lt;&gt;$N313,-PMT(Insert_Finance!$C$17,$N313,OFFSET(CP316,,(CP314-$N313),1,1),0,0),
IF(CP314=0,0,CO319))))</f>
        <v>0</v>
      </c>
      <c r="CQ319" s="315">
        <f ca="1">IF(CQ316=0,0,
IF(CQ316&lt;1,0,
IF($N313-CQ314&lt;&gt;$N313,-PMT(Insert_Finance!$C$17,$N313,OFFSET(CQ316,,(CQ314-$N313),1,1),0,0),
IF(CQ314=0,0,CP319))))</f>
        <v>0</v>
      </c>
      <c r="CR319" s="315">
        <f ca="1">IF(CR316=0,0,
IF(CR316&lt;1,0,
IF($N313-CR314&lt;&gt;$N313,-PMT(Insert_Finance!$C$17,$N313,OFFSET(CR316,,(CR314-$N313),1,1),0,0),
IF(CR314=0,0,CQ319))))</f>
        <v>0</v>
      </c>
      <c r="CS319" s="315">
        <f ca="1">IF(CS316=0,0,
IF(CS316&lt;1,0,
IF($N313-CS314&lt;&gt;$N313,-PMT(Insert_Finance!$C$17,$N313,OFFSET(CS316,,(CS314-$N313),1,1),0,0),
IF(CS314=0,0,CR319))))</f>
        <v>0</v>
      </c>
      <c r="CT319" s="315">
        <f ca="1">IF(CT316=0,0,
IF(CT316&lt;1,0,
IF($N313-CT314&lt;&gt;$N313,-PMT(Insert_Finance!$C$17,$N313,OFFSET(CT316,,(CT314-$N313),1,1),0,0),
IF(CT314=0,0,CS319))))</f>
        <v>0</v>
      </c>
      <c r="CU319" s="315">
        <f ca="1">IF(CU316=0,0,
IF(CU316&lt;1,0,
IF($N313-CU314&lt;&gt;$N313,-PMT(Insert_Finance!$C$17,$N313,OFFSET(CU316,,(CU314-$N313),1,1),0,0),
IF(CU314=0,0,CT319))))</f>
        <v>0</v>
      </c>
      <c r="CV319" s="315">
        <f ca="1">IF(CV316=0,0,
IF(CV316&lt;1,0,
IF($N313-CV314&lt;&gt;$N313,-PMT(Insert_Finance!$C$17,$N313,OFFSET(CV316,,(CV314-$N313),1,1),0,0),
IF(CV314=0,0,CU319))))</f>
        <v>0</v>
      </c>
      <c r="CW319" s="315">
        <f ca="1">IF(CW316=0,0,
IF(CW316&lt;1,0,
IF($N313-CW314&lt;&gt;$N313,-PMT(Insert_Finance!$C$17,$N313,OFFSET(CW316,,(CW314-$N313),1,1),0,0),
IF(CW314=0,0,CV319))))</f>
        <v>0</v>
      </c>
      <c r="CX319" s="315">
        <f ca="1">IF(CX316=0,0,
IF(CX316&lt;1,0,
IF($N313-CX314&lt;&gt;$N313,-PMT(Insert_Finance!$C$17,$N313,OFFSET(CX316,,(CX314-$N313),1,1),0,0),
IF(CX314=0,0,CW319))))</f>
        <v>0</v>
      </c>
      <c r="CY319" s="315">
        <f ca="1">IF(CY316=0,0,
IF(CY316&lt;1,0,
IF($N313-CY314&lt;&gt;$N313,-PMT(Insert_Finance!$C$17,$N313,OFFSET(CY316,,(CY314-$N313),1,1),0,0),
IF(CY314=0,0,CX319))))</f>
        <v>0</v>
      </c>
      <c r="CZ319" s="315">
        <f ca="1">IF(CZ316=0,0,
IF(CZ316&lt;1,0,
IF($N313-CZ314&lt;&gt;$N313,-PMT(Insert_Finance!$C$17,$N313,OFFSET(CZ316,,(CZ314-$N313),1,1),0,0),
IF(CZ314=0,0,CY319))))</f>
        <v>0</v>
      </c>
    </row>
    <row r="320" spans="1:104" ht="30" customHeight="1" collapsed="1" x14ac:dyDescent="0.3">
      <c r="A320" s="304"/>
      <c r="B320" s="674"/>
      <c r="C320" s="657"/>
      <c r="D320" s="658"/>
      <c r="E320" s="401" t="str">
        <f>_xlfn.IFNA(INDEX(Table_Def[[Asset category]:[Unit]],MATCH(Insert_Assets!B320,Table_Def[Asset category],0),2),"")</f>
        <v/>
      </c>
      <c r="F320" s="682"/>
      <c r="G320" s="340" t="s">
        <v>211</v>
      </c>
      <c r="H320" s="309">
        <f t="shared" si="943"/>
        <v>0</v>
      </c>
      <c r="I320" s="687"/>
      <c r="J320" s="688"/>
      <c r="K320" s="311">
        <f t="shared" si="1081"/>
        <v>0</v>
      </c>
      <c r="L320" s="312">
        <f t="shared" si="1036"/>
        <v>1</v>
      </c>
      <c r="M320" s="313">
        <f t="shared" si="939"/>
        <v>0</v>
      </c>
      <c r="N320" s="316">
        <f>_xlfn.IFNA(IF(INDEX(Table_Def[],MATCH(B320,Table_Def[Asset category],0),3)=0,20,INDEX(Table_Def[],MATCH(B320,Table_Def[Asset category],0),3)),0)</f>
        <v>0</v>
      </c>
      <c r="P320" s="178"/>
      <c r="Q320" s="178"/>
      <c r="R320" s="178"/>
      <c r="S320" s="178"/>
      <c r="T320" s="302">
        <f t="shared" si="944"/>
        <v>0</v>
      </c>
      <c r="U320" s="302">
        <f>SUMIF($CG$6:$CZ$6,T$17,$CG323:$CZ323)</f>
        <v>0</v>
      </c>
      <c r="V320" s="302">
        <f>SUMIF($CG$6:$CZ$6,T$17,$CG325:$CZ325)</f>
        <v>0</v>
      </c>
      <c r="W320" s="302">
        <f t="shared" si="945"/>
        <v>0</v>
      </c>
      <c r="X320" s="302">
        <f>SUMIF($CG$6:$CZ$6,W$17,$CG323:$CZ323)</f>
        <v>0</v>
      </c>
      <c r="Y320" s="302">
        <f>SUMIF($CG$6:$CZ$6,W$17,$CG325:$CZ325)</f>
        <v>0</v>
      </c>
      <c r="Z320" s="302">
        <f t="shared" si="946"/>
        <v>0</v>
      </c>
      <c r="AA320" s="302">
        <f>SUMIF($CG$6:$CZ$6,Z$17,$CG323:$CZ323)</f>
        <v>0</v>
      </c>
      <c r="AB320" s="302">
        <f>SUMIF($CG$6:$CZ$6,Z$17,$CG325:$CZ325)</f>
        <v>0</v>
      </c>
      <c r="AC320" s="302">
        <f t="shared" si="947"/>
        <v>0</v>
      </c>
      <c r="AD320" s="302">
        <f>SUMIF($CG$6:$CZ$6,AC$17,$CG323:$CZ323)</f>
        <v>0</v>
      </c>
      <c r="AE320" s="302">
        <f>SUMIF($CG$6:$CZ$6,AC$17,$CG325:$CZ325)</f>
        <v>0</v>
      </c>
      <c r="AF320" s="302">
        <f t="shared" si="948"/>
        <v>0</v>
      </c>
      <c r="AG320" s="302">
        <f>SUMIF($CG$6:$CZ$6,AF$17,$CG323:$CZ323)</f>
        <v>0</v>
      </c>
      <c r="AH320" s="302">
        <f>SUMIF($CG$6:$CZ$6,AF$17,$CG325:$CZ325)</f>
        <v>0</v>
      </c>
      <c r="AI320" s="302">
        <f t="shared" si="949"/>
        <v>0</v>
      </c>
      <c r="AJ320" s="302">
        <f>SUMIF($CG$6:$CZ$6,AI$17,$CG323:$CZ323)</f>
        <v>0</v>
      </c>
      <c r="AK320" s="302">
        <f>SUMIF($CG$6:$CZ$6,AI$17,$CG325:$CZ325)</f>
        <v>0</v>
      </c>
      <c r="AL320" s="302">
        <f t="shared" si="950"/>
        <v>0</v>
      </c>
      <c r="AM320" s="302">
        <f>SUMIF($CG$6:$CZ$6,AL$17,$CG323:$CZ323)</f>
        <v>0</v>
      </c>
      <c r="AN320" s="302">
        <f>SUMIF($CG$6:$CZ$6,AL$17,$CG325:$CZ325)</f>
        <v>0</v>
      </c>
      <c r="AO320" s="302">
        <f t="shared" si="951"/>
        <v>0</v>
      </c>
      <c r="AP320" s="302">
        <f>SUMIF($CG$6:$CZ$6,AO$17,$CG323:$CZ323)</f>
        <v>0</v>
      </c>
      <c r="AQ320" s="302">
        <f>SUMIF($CG$6:$CZ$6,AO$17,$CG325:$CZ325)</f>
        <v>0</v>
      </c>
      <c r="AR320" s="302">
        <f t="shared" si="952"/>
        <v>0</v>
      </c>
      <c r="AS320" s="302">
        <f>SUMIF($CG$6:$CZ$6,AR$17,$CG323:$CZ323)</f>
        <v>0</v>
      </c>
      <c r="AT320" s="302">
        <f>SUMIF($CG$6:$CZ$6,AR$17,$CG325:$CZ325)</f>
        <v>0</v>
      </c>
      <c r="AU320" s="302">
        <f t="shared" si="953"/>
        <v>0</v>
      </c>
      <c r="AV320" s="302">
        <f>SUMIF($CG$6:$CZ$6,AU$17,$CG323:$CZ323)</f>
        <v>0</v>
      </c>
      <c r="AW320" s="302">
        <f>SUMIF($CG$6:$CZ$6,AU$17,$CG325:$CZ325)</f>
        <v>0</v>
      </c>
      <c r="AX320" s="302">
        <f t="shared" si="954"/>
        <v>0</v>
      </c>
      <c r="AY320" s="302">
        <f>SUMIF($CG$6:$CZ$6,AX$17,$CG323:$CZ323)</f>
        <v>0</v>
      </c>
      <c r="AZ320" s="302">
        <f>SUMIF($CG$6:$CZ$6,AX$17,$CG325:$CZ325)</f>
        <v>0</v>
      </c>
      <c r="BA320" s="302">
        <f t="shared" si="955"/>
        <v>0</v>
      </c>
      <c r="BB320" s="302">
        <f>SUMIF($CG$6:$CZ$6,BA$17,$CG323:$CZ323)</f>
        <v>0</v>
      </c>
      <c r="BC320" s="302">
        <f>SUMIF($CG$6:$CZ$6,BA$17,$CG325:$CZ325)</f>
        <v>0</v>
      </c>
      <c r="BD320" s="302">
        <f t="shared" si="956"/>
        <v>0</v>
      </c>
      <c r="BE320" s="302">
        <f>SUMIF($CG$6:$CZ$6,BD$17,$CG323:$CZ323)</f>
        <v>0</v>
      </c>
      <c r="BF320" s="302">
        <f>SUMIF($CG$6:$CZ$6,BD$17,$CG325:$CZ325)</f>
        <v>0</v>
      </c>
      <c r="BG320" s="302">
        <f t="shared" si="957"/>
        <v>0</v>
      </c>
      <c r="BH320" s="302">
        <f>SUMIF($CG$6:$CZ$6,BG$17,$CG323:$CZ323)</f>
        <v>0</v>
      </c>
      <c r="BI320" s="302">
        <f>SUMIF($CG$6:$CZ$6,BG$17,$CG325:$CZ325)</f>
        <v>0</v>
      </c>
      <c r="BJ320" s="302">
        <f t="shared" si="958"/>
        <v>0</v>
      </c>
      <c r="BK320" s="302">
        <f>SUMIF($CG$6:$CZ$6,BJ$17,$CG323:$CZ323)</f>
        <v>0</v>
      </c>
      <c r="BL320" s="302">
        <f>SUMIF($CG$6:$CZ$6,BJ$17,$CG325:$CZ325)</f>
        <v>0</v>
      </c>
      <c r="BM320" s="302">
        <f t="shared" si="959"/>
        <v>0</v>
      </c>
      <c r="BN320" s="302">
        <f>SUMIF($CG$6:$CZ$6,BM$17,$CG323:$CZ323)</f>
        <v>0</v>
      </c>
      <c r="BO320" s="302">
        <f>SUMIF($CG$6:$CZ$6,BM$17,$CG325:$CZ325)</f>
        <v>0</v>
      </c>
      <c r="BP320" s="302">
        <f t="shared" si="960"/>
        <v>0</v>
      </c>
      <c r="BQ320" s="302">
        <f>SUMIF($CG$6:$CZ$6,BP$17,$CG323:$CZ323)</f>
        <v>0</v>
      </c>
      <c r="BR320" s="302">
        <f>SUMIF($CG$6:$CZ$6,BP$17,$CG325:$CZ325)</f>
        <v>0</v>
      </c>
      <c r="BS320" s="302">
        <f t="shared" si="961"/>
        <v>0</v>
      </c>
      <c r="BT320" s="302">
        <f>SUMIF($CG$6:$CZ$6,BS$17,$CG323:$CZ323)</f>
        <v>0</v>
      </c>
      <c r="BU320" s="302">
        <f>SUMIF($CG$6:$CZ$6,BS$17,$CG325:$CZ325)</f>
        <v>0</v>
      </c>
      <c r="BV320" s="302">
        <f t="shared" si="962"/>
        <v>0</v>
      </c>
      <c r="BW320" s="302">
        <f>SUMIF($CG$6:$CZ$6,BV$17,$CG323:$CZ323)</f>
        <v>0</v>
      </c>
      <c r="BX320" s="302">
        <f>SUMIF($CG$6:$CZ$6,BV$17,$CG325:$CZ325)</f>
        <v>0</v>
      </c>
      <c r="BY320" s="302">
        <f t="shared" si="963"/>
        <v>0</v>
      </c>
      <c r="BZ320" s="302">
        <f>SUMIF($CG$6:$CZ$6,BY$17,$CG323:$CZ323)</f>
        <v>0</v>
      </c>
      <c r="CA320" s="302">
        <f>SUMIF($CG$6:$CZ$6,BY$17,$CG325:$CZ325)</f>
        <v>0</v>
      </c>
      <c r="CB320" s="189"/>
      <c r="CC320" s="303"/>
      <c r="CD320" s="303"/>
      <c r="CF320" s="293"/>
      <c r="CG320" s="315"/>
    </row>
    <row r="321" spans="1:104" ht="15" hidden="1" customHeight="1" outlineLevel="1" x14ac:dyDescent="0.3">
      <c r="A321" s="304"/>
      <c r="B321" s="338"/>
      <c r="C321" s="305"/>
      <c r="D321" s="306"/>
      <c r="E321" s="401" t="str">
        <f>_xlfn.IFNA(INDEX(Table_Def[[Asset category]:[Unit]],MATCH(Insert_Assets!B321,Table_Def[Asset category],0),2),"")</f>
        <v/>
      </c>
      <c r="F321" s="339"/>
      <c r="G321" s="340" t="s">
        <v>211</v>
      </c>
      <c r="H321" s="309">
        <f t="shared" si="943"/>
        <v>0</v>
      </c>
      <c r="I321" s="341"/>
      <c r="J321" s="342"/>
      <c r="K321" s="311">
        <f t="shared" si="1081"/>
        <v>0</v>
      </c>
      <c r="L321" s="312">
        <f t="shared" si="1036"/>
        <v>1</v>
      </c>
      <c r="M321" s="313">
        <f t="shared" si="939"/>
        <v>0</v>
      </c>
      <c r="N321" s="316">
        <f>_xlfn.IFNA(IF(INDEX(Table_Def[],MATCH(B321,Table_Def[Asset category],0),3)=0,20,INDEX(Table_Def[],MATCH(B321,Table_Def[Asset category],0),3)),0)</f>
        <v>0</v>
      </c>
      <c r="P321" s="178"/>
      <c r="Q321" s="178"/>
      <c r="R321" s="178"/>
      <c r="S321" s="178"/>
      <c r="T321" s="302"/>
      <c r="U321" s="302"/>
      <c r="V321" s="302"/>
      <c r="W321" s="302"/>
      <c r="X321" s="302"/>
      <c r="Y321" s="302"/>
      <c r="Z321" s="302"/>
      <c r="AA321" s="302"/>
      <c r="AB321" s="302"/>
      <c r="AC321" s="302"/>
      <c r="AD321" s="302"/>
      <c r="AE321" s="302"/>
      <c r="AF321" s="302"/>
      <c r="AG321" s="302"/>
      <c r="AH321" s="302"/>
      <c r="AI321" s="302"/>
      <c r="AJ321" s="302"/>
      <c r="AK321" s="302"/>
      <c r="AL321" s="302"/>
      <c r="AM321" s="302"/>
      <c r="AN321" s="302"/>
      <c r="AO321" s="302"/>
      <c r="AP321" s="302"/>
      <c r="AQ321" s="302"/>
      <c r="AR321" s="302"/>
      <c r="AS321" s="302"/>
      <c r="AT321" s="302"/>
      <c r="AU321" s="302"/>
      <c r="AV321" s="302"/>
      <c r="AW321" s="302"/>
      <c r="AX321" s="302"/>
      <c r="AY321" s="302"/>
      <c r="AZ321" s="302"/>
      <c r="BA321" s="302"/>
      <c r="BB321" s="302"/>
      <c r="BC321" s="302"/>
      <c r="BD321" s="302"/>
      <c r="BE321" s="302"/>
      <c r="BF321" s="302"/>
      <c r="BG321" s="302"/>
      <c r="BH321" s="302"/>
      <c r="BI321" s="302"/>
      <c r="BJ321" s="302"/>
      <c r="BK321" s="302"/>
      <c r="BL321" s="302"/>
      <c r="BM321" s="302"/>
      <c r="BN321" s="302"/>
      <c r="BO321" s="302"/>
      <c r="BP321" s="302"/>
      <c r="BQ321" s="302"/>
      <c r="BR321" s="302"/>
      <c r="BS321" s="302"/>
      <c r="BT321" s="302"/>
      <c r="BU321" s="302"/>
      <c r="BV321" s="302"/>
      <c r="BW321" s="302"/>
      <c r="BX321" s="302"/>
      <c r="BY321" s="302"/>
      <c r="BZ321" s="302"/>
      <c r="CA321" s="302"/>
      <c r="CB321" s="189"/>
      <c r="CC321" s="303"/>
      <c r="CD321" s="303"/>
      <c r="CE321" s="53" t="s">
        <v>49</v>
      </c>
      <c r="CF321" s="293"/>
      <c r="CG321" s="314">
        <f>IF($I320=CG$6,$N320,
IF(CF320&gt;0,CF320-1,0))</f>
        <v>0</v>
      </c>
      <c r="CH321" s="314">
        <f ca="1">IF(OR($I320=CH$6,CG322=$N320),$N320,
IF(CG321&gt;0,CG321-1,0))</f>
        <v>0</v>
      </c>
      <c r="CI321" s="314">
        <f t="shared" ref="CI321" ca="1" si="1085">IF(OR($I320=CI$6,CH322=$N320),$N320,
IF(CH321&gt;0,CH321-1,0))</f>
        <v>0</v>
      </c>
      <c r="CJ321" s="314">
        <f t="shared" ref="CJ321" ca="1" si="1086">IF(OR($I320=CJ$6,CI322=$N320),$N320,
IF(CI321&gt;0,CI321-1,0))</f>
        <v>0</v>
      </c>
      <c r="CK321" s="314">
        <f t="shared" ref="CK321" ca="1" si="1087">IF(OR($I320=CK$6,CJ322=$N320),$N320,
IF(CJ321&gt;0,CJ321-1,0))</f>
        <v>0</v>
      </c>
      <c r="CL321" s="314">
        <f t="shared" ref="CL321" ca="1" si="1088">IF(OR($I320=CL$6,CK322=$N320),$N320,
IF(CK321&gt;0,CK321-1,0))</f>
        <v>0</v>
      </c>
      <c r="CM321" s="314">
        <f t="shared" ref="CM321" ca="1" si="1089">IF(OR($I320=CM$6,CL322=$N320),$N320,
IF(CL321&gt;0,CL321-1,0))</f>
        <v>0</v>
      </c>
      <c r="CN321" s="314">
        <f t="shared" ref="CN321" ca="1" si="1090">IF(OR($I320=CN$6,CM322=$N320),$N320,
IF(CM321&gt;0,CM321-1,0))</f>
        <v>0</v>
      </c>
      <c r="CO321" s="314">
        <f t="shared" ref="CO321" ca="1" si="1091">IF(OR($I320=CO$6,CN322=$N320),$N320,
IF(CN321&gt;0,CN321-1,0))</f>
        <v>0</v>
      </c>
      <c r="CP321" s="314">
        <f t="shared" ref="CP321" ca="1" si="1092">IF(OR($I320=CP$6,CO322=$N320),$N320,
IF(CO321&gt;0,CO321-1,0))</f>
        <v>0</v>
      </c>
      <c r="CQ321" s="314">
        <f t="shared" ref="CQ321" ca="1" si="1093">IF(OR($I320=CQ$6,CP322=$N320),$N320,
IF(CP321&gt;0,CP321-1,0))</f>
        <v>0</v>
      </c>
      <c r="CR321" s="314">
        <f t="shared" ref="CR321" ca="1" si="1094">IF(OR($I320=CR$6,CQ322=$N320),$N320,
IF(CQ321&gt;0,CQ321-1,0))</f>
        <v>0</v>
      </c>
      <c r="CS321" s="314">
        <f t="shared" ref="CS321" ca="1" si="1095">IF(OR($I320=CS$6,CR322=$N320),$N320,
IF(CR321&gt;0,CR321-1,0))</f>
        <v>0</v>
      </c>
      <c r="CT321" s="314">
        <f t="shared" ref="CT321" ca="1" si="1096">IF(OR($I320=CT$6,CS322=$N320),$N320,
IF(CS321&gt;0,CS321-1,0))</f>
        <v>0</v>
      </c>
      <c r="CU321" s="314">
        <f t="shared" ref="CU321" ca="1" si="1097">IF(OR($I320=CU$6,CT322=$N320),$N320,
IF(CT321&gt;0,CT321-1,0))</f>
        <v>0</v>
      </c>
      <c r="CV321" s="314">
        <f t="shared" ref="CV321" ca="1" si="1098">IF(OR($I320=CV$6,CU322=$N320),$N320,
IF(CU321&gt;0,CU321-1,0))</f>
        <v>0</v>
      </c>
      <c r="CW321" s="314">
        <f t="shared" ref="CW321" ca="1" si="1099">IF(OR($I320=CW$6,CV322=$N320),$N320,
IF(CV321&gt;0,CV321-1,0))</f>
        <v>0</v>
      </c>
      <c r="CX321" s="314">
        <f t="shared" ref="CX321" ca="1" si="1100">IF(OR($I320=CX$6,CW322=$N320),$N320,
IF(CW321&gt;0,CW321-1,0))</f>
        <v>0</v>
      </c>
      <c r="CY321" s="314">
        <f t="shared" ref="CY321" ca="1" si="1101">IF(OR($I320=CY$6,CX322=$N320),$N320,
IF(CX321&gt;0,CX321-1,0))</f>
        <v>0</v>
      </c>
      <c r="CZ321" s="314">
        <f t="shared" ref="CZ321" ca="1" si="1102">IF(OR($I320=CZ$6,CY322=$N320),$N320,
IF(CY321&gt;0,CY321-1,0))</f>
        <v>0</v>
      </c>
    </row>
    <row r="322" spans="1:104" ht="15" hidden="1" customHeight="1" outlineLevel="1" x14ac:dyDescent="0.3">
      <c r="A322" s="304"/>
      <c r="B322" s="338"/>
      <c r="C322" s="305"/>
      <c r="D322" s="306"/>
      <c r="E322" s="401" t="str">
        <f>_xlfn.IFNA(INDEX(Table_Def[[Asset category]:[Unit]],MATCH(Insert_Assets!B322,Table_Def[Asset category],0),2),"")</f>
        <v/>
      </c>
      <c r="F322" s="339"/>
      <c r="G322" s="340" t="s">
        <v>211</v>
      </c>
      <c r="H322" s="309">
        <f t="shared" si="943"/>
        <v>0</v>
      </c>
      <c r="I322" s="341"/>
      <c r="J322" s="342"/>
      <c r="K322" s="311"/>
      <c r="L322" s="312">
        <f t="shared" si="1036"/>
        <v>1</v>
      </c>
      <c r="M322" s="313">
        <f t="shared" si="939"/>
        <v>0</v>
      </c>
      <c r="N322" s="316">
        <f>_xlfn.IFNA(IF(INDEX(Table_Def[],MATCH(B322,Table_Def[Asset category],0),3)=0,20,INDEX(Table_Def[],MATCH(B322,Table_Def[Asset category],0),3)),0)</f>
        <v>0</v>
      </c>
      <c r="P322" s="178"/>
      <c r="Q322" s="178"/>
      <c r="R322" s="178"/>
      <c r="S322" s="178"/>
      <c r="T322" s="302"/>
      <c r="U322" s="302"/>
      <c r="V322" s="302"/>
      <c r="W322" s="302"/>
      <c r="X322" s="302"/>
      <c r="Y322" s="302"/>
      <c r="Z322" s="302"/>
      <c r="AA322" s="302"/>
      <c r="AB322" s="302"/>
      <c r="AC322" s="302"/>
      <c r="AD322" s="302"/>
      <c r="AE322" s="302"/>
      <c r="AF322" s="302"/>
      <c r="AG322" s="302"/>
      <c r="AH322" s="302"/>
      <c r="AI322" s="302"/>
      <c r="AJ322" s="302"/>
      <c r="AK322" s="302"/>
      <c r="AL322" s="302"/>
      <c r="AM322" s="302"/>
      <c r="AN322" s="302"/>
      <c r="AO322" s="302"/>
      <c r="AP322" s="302"/>
      <c r="AQ322" s="302"/>
      <c r="AR322" s="302"/>
      <c r="AS322" s="302"/>
      <c r="AT322" s="302"/>
      <c r="AU322" s="302"/>
      <c r="AV322" s="302"/>
      <c r="AW322" s="302"/>
      <c r="AX322" s="302"/>
      <c r="AY322" s="302"/>
      <c r="AZ322" s="302"/>
      <c r="BA322" s="302"/>
      <c r="BB322" s="302"/>
      <c r="BC322" s="302"/>
      <c r="BD322" s="302"/>
      <c r="BE322" s="302"/>
      <c r="BF322" s="302"/>
      <c r="BG322" s="302"/>
      <c r="BH322" s="302"/>
      <c r="BI322" s="302"/>
      <c r="BJ322" s="302"/>
      <c r="BK322" s="302"/>
      <c r="BL322" s="302"/>
      <c r="BM322" s="302"/>
      <c r="BN322" s="302"/>
      <c r="BO322" s="302"/>
      <c r="BP322" s="302"/>
      <c r="BQ322" s="302"/>
      <c r="BR322" s="302"/>
      <c r="BS322" s="302"/>
      <c r="BT322" s="302"/>
      <c r="BU322" s="302"/>
      <c r="BV322" s="302"/>
      <c r="BW322" s="302"/>
      <c r="BX322" s="302"/>
      <c r="BY322" s="302"/>
      <c r="BZ322" s="302"/>
      <c r="CA322" s="302"/>
      <c r="CB322" s="189"/>
      <c r="CC322" s="303"/>
      <c r="CD322" s="303"/>
      <c r="CE322" s="53" t="s">
        <v>116</v>
      </c>
      <c r="CF322" s="293"/>
      <c r="CG322" s="314">
        <f t="shared" ref="CG322" ca="1" si="1103">IF(AND(CG321=$N320,CG321&gt;0),1,IF(CG321=0,0,OFFSET(CG321,,(CG321-$N320),1,1)-CG321+1))</f>
        <v>0</v>
      </c>
      <c r="CH322" s="314">
        <f ca="1">IF(AND(CH321=$N320,CH321&gt;0),1,IF(CH321=0,0,OFFSET(CH321,,(CH321-$N320),1,1)-CH321+1))</f>
        <v>0</v>
      </c>
      <c r="CI322" s="314">
        <f t="shared" ref="CI322:CZ322" ca="1" si="1104">IF(AND(CI321=$N320,CI321&gt;0),1,IF(CI321=0,0,OFFSET(CI321,,(CI321-$N320),1,1)-CI321+1))</f>
        <v>0</v>
      </c>
      <c r="CJ322" s="314">
        <f t="shared" ca="1" si="1104"/>
        <v>0</v>
      </c>
      <c r="CK322" s="314">
        <f t="shared" ca="1" si="1104"/>
        <v>0</v>
      </c>
      <c r="CL322" s="314">
        <f t="shared" ca="1" si="1104"/>
        <v>0</v>
      </c>
      <c r="CM322" s="314">
        <f t="shared" ca="1" si="1104"/>
        <v>0</v>
      </c>
      <c r="CN322" s="314">
        <f t="shared" ca="1" si="1104"/>
        <v>0</v>
      </c>
      <c r="CO322" s="314">
        <f t="shared" ca="1" si="1104"/>
        <v>0</v>
      </c>
      <c r="CP322" s="314">
        <f t="shared" ca="1" si="1104"/>
        <v>0</v>
      </c>
      <c r="CQ322" s="314">
        <f t="shared" ca="1" si="1104"/>
        <v>0</v>
      </c>
      <c r="CR322" s="314">
        <f t="shared" ca="1" si="1104"/>
        <v>0</v>
      </c>
      <c r="CS322" s="314">
        <f t="shared" ca="1" si="1104"/>
        <v>0</v>
      </c>
      <c r="CT322" s="314">
        <f t="shared" ca="1" si="1104"/>
        <v>0</v>
      </c>
      <c r="CU322" s="314">
        <f t="shared" ca="1" si="1104"/>
        <v>0</v>
      </c>
      <c r="CV322" s="314">
        <f t="shared" ca="1" si="1104"/>
        <v>0</v>
      </c>
      <c r="CW322" s="314">
        <f t="shared" ca="1" si="1104"/>
        <v>0</v>
      </c>
      <c r="CX322" s="314">
        <f t="shared" ca="1" si="1104"/>
        <v>0</v>
      </c>
      <c r="CY322" s="314">
        <f t="shared" ca="1" si="1104"/>
        <v>0</v>
      </c>
      <c r="CZ322" s="314">
        <f t="shared" ca="1" si="1104"/>
        <v>0</v>
      </c>
    </row>
    <row r="323" spans="1:104" ht="15" hidden="1" customHeight="1" outlineLevel="1" x14ac:dyDescent="0.3">
      <c r="A323" s="304"/>
      <c r="B323" s="338"/>
      <c r="C323" s="305"/>
      <c r="D323" s="306"/>
      <c r="E323" s="401" t="str">
        <f>_xlfn.IFNA(INDEX(Table_Def[[Asset category]:[Unit]],MATCH(Insert_Assets!B323,Table_Def[Asset category],0),2),"")</f>
        <v/>
      </c>
      <c r="F323" s="339"/>
      <c r="G323" s="340" t="s">
        <v>211</v>
      </c>
      <c r="H323" s="309">
        <f t="shared" si="943"/>
        <v>0</v>
      </c>
      <c r="I323" s="341"/>
      <c r="J323" s="342"/>
      <c r="K323" s="311">
        <f t="shared" ref="K323:K328" si="1105">SUMIF($J$22:$J$384,J323,$H$22:$H$384)</f>
        <v>0</v>
      </c>
      <c r="L323" s="312">
        <f t="shared" si="1036"/>
        <v>1</v>
      </c>
      <c r="M323" s="313">
        <f t="shared" si="939"/>
        <v>0</v>
      </c>
      <c r="N323" s="316">
        <f>_xlfn.IFNA(IF(INDEX(Table_Def[],MATCH(B323,Table_Def[Asset category],0),3)=0,20,INDEX(Table_Def[],MATCH(B323,Table_Def[Asset category],0),3)),0)</f>
        <v>0</v>
      </c>
      <c r="P323" s="178"/>
      <c r="Q323" s="178"/>
      <c r="R323" s="178"/>
      <c r="S323" s="178"/>
      <c r="T323" s="302"/>
      <c r="U323" s="302"/>
      <c r="V323" s="302"/>
      <c r="W323" s="302"/>
      <c r="X323" s="302"/>
      <c r="Y323" s="302"/>
      <c r="Z323" s="302"/>
      <c r="AA323" s="302"/>
      <c r="AB323" s="302"/>
      <c r="AC323" s="302"/>
      <c r="AD323" s="302"/>
      <c r="AE323" s="302"/>
      <c r="AF323" s="302"/>
      <c r="AG323" s="302"/>
      <c r="AH323" s="302"/>
      <c r="AI323" s="302"/>
      <c r="AJ323" s="302"/>
      <c r="AK323" s="302"/>
      <c r="AL323" s="302"/>
      <c r="AM323" s="302"/>
      <c r="AN323" s="302"/>
      <c r="AO323" s="302"/>
      <c r="AP323" s="302"/>
      <c r="AQ323" s="302"/>
      <c r="AR323" s="302"/>
      <c r="AS323" s="302"/>
      <c r="AT323" s="302"/>
      <c r="AU323" s="302"/>
      <c r="AV323" s="302"/>
      <c r="AW323" s="302"/>
      <c r="AX323" s="302"/>
      <c r="AY323" s="302"/>
      <c r="AZ323" s="302"/>
      <c r="BA323" s="302"/>
      <c r="BB323" s="302"/>
      <c r="BC323" s="302"/>
      <c r="BD323" s="302"/>
      <c r="BE323" s="302"/>
      <c r="BF323" s="302"/>
      <c r="BG323" s="302"/>
      <c r="BH323" s="302"/>
      <c r="BI323" s="302"/>
      <c r="BJ323" s="302"/>
      <c r="BK323" s="302"/>
      <c r="BL323" s="302"/>
      <c r="BM323" s="302"/>
      <c r="BN323" s="302"/>
      <c r="BO323" s="302"/>
      <c r="BP323" s="302"/>
      <c r="BQ323" s="302"/>
      <c r="BR323" s="302"/>
      <c r="BS323" s="302"/>
      <c r="BT323" s="302"/>
      <c r="BU323" s="302"/>
      <c r="BV323" s="302"/>
      <c r="BW323" s="302"/>
      <c r="BX323" s="302"/>
      <c r="BY323" s="302"/>
      <c r="BZ323" s="302"/>
      <c r="CA323" s="302"/>
      <c r="CB323" s="189"/>
      <c r="CC323" s="303"/>
      <c r="CD323" s="303"/>
      <c r="CE323" s="53" t="s">
        <v>3</v>
      </c>
      <c r="CG323" s="315">
        <f t="shared" ref="CG323:CK323" si="1106">IF($I320=CG$6,$H320*$L320,IF(CG321=$N320,$H320,
IF(CF323&gt;0,+CF323-CF324,0)))</f>
        <v>0</v>
      </c>
      <c r="CH323" s="315">
        <f t="shared" ca="1" si="1106"/>
        <v>0</v>
      </c>
      <c r="CI323" s="315">
        <f t="shared" ca="1" si="1106"/>
        <v>0</v>
      </c>
      <c r="CJ323" s="315">
        <f t="shared" ca="1" si="1106"/>
        <v>0</v>
      </c>
      <c r="CK323" s="315">
        <f t="shared" ca="1" si="1106"/>
        <v>0</v>
      </c>
      <c r="CL323" s="315">
        <f ca="1">IF($I320=CL$6,$H320*$L320,IF(CL321=$N320,$H320,
IF(CK323&gt;0,+CK323-CK324,0)))</f>
        <v>0</v>
      </c>
      <c r="CM323" s="315">
        <f t="shared" ref="CM323:CZ323" ca="1" si="1107">IF($I320=CM$6,$H320*$L320,IF(CM321=$N320,$H320,
IF(CL323&gt;0,+CL323-CL324,0)))</f>
        <v>0</v>
      </c>
      <c r="CN323" s="315">
        <f t="shared" ca="1" si="1107"/>
        <v>0</v>
      </c>
      <c r="CO323" s="315">
        <f t="shared" ca="1" si="1107"/>
        <v>0</v>
      </c>
      <c r="CP323" s="315">
        <f t="shared" ca="1" si="1107"/>
        <v>0</v>
      </c>
      <c r="CQ323" s="315">
        <f t="shared" ca="1" si="1107"/>
        <v>0</v>
      </c>
      <c r="CR323" s="315">
        <f t="shared" ca="1" si="1107"/>
        <v>0</v>
      </c>
      <c r="CS323" s="315">
        <f t="shared" ca="1" si="1107"/>
        <v>0</v>
      </c>
      <c r="CT323" s="315">
        <f t="shared" ca="1" si="1107"/>
        <v>0</v>
      </c>
      <c r="CU323" s="315">
        <f t="shared" ca="1" si="1107"/>
        <v>0</v>
      </c>
      <c r="CV323" s="315">
        <f t="shared" ca="1" si="1107"/>
        <v>0</v>
      </c>
      <c r="CW323" s="315">
        <f t="shared" ca="1" si="1107"/>
        <v>0</v>
      </c>
      <c r="CX323" s="315">
        <f t="shared" ca="1" si="1107"/>
        <v>0</v>
      </c>
      <c r="CY323" s="315">
        <f t="shared" ca="1" si="1107"/>
        <v>0</v>
      </c>
      <c r="CZ323" s="315">
        <f t="shared" ca="1" si="1107"/>
        <v>0</v>
      </c>
    </row>
    <row r="324" spans="1:104" ht="15" hidden="1" customHeight="1" outlineLevel="1" x14ac:dyDescent="0.3">
      <c r="A324" s="304"/>
      <c r="B324" s="338"/>
      <c r="C324" s="305"/>
      <c r="D324" s="306"/>
      <c r="E324" s="401" t="str">
        <f>_xlfn.IFNA(INDEX(Table_Def[[Asset category]:[Unit]],MATCH(Insert_Assets!B324,Table_Def[Asset category],0),2),"")</f>
        <v/>
      </c>
      <c r="F324" s="339"/>
      <c r="G324" s="340" t="s">
        <v>211</v>
      </c>
      <c r="H324" s="309">
        <f t="shared" si="943"/>
        <v>0</v>
      </c>
      <c r="I324" s="341"/>
      <c r="J324" s="342"/>
      <c r="K324" s="311">
        <f t="shared" si="1105"/>
        <v>0</v>
      </c>
      <c r="L324" s="312">
        <f t="shared" si="1036"/>
        <v>1</v>
      </c>
      <c r="M324" s="313">
        <f t="shared" si="939"/>
        <v>0</v>
      </c>
      <c r="N324" s="316">
        <f>_xlfn.IFNA(IF(INDEX(Table_Def[],MATCH(B324,Table_Def[Asset category],0),3)=0,20,INDEX(Table_Def[],MATCH(B324,Table_Def[Asset category],0),3)),0)</f>
        <v>0</v>
      </c>
      <c r="P324" s="178"/>
      <c r="Q324" s="178"/>
      <c r="R324" s="178"/>
      <c r="S324" s="178"/>
      <c r="T324" s="302"/>
      <c r="U324" s="302"/>
      <c r="V324" s="302"/>
      <c r="W324" s="302"/>
      <c r="X324" s="302"/>
      <c r="Y324" s="302"/>
      <c r="Z324" s="302"/>
      <c r="AA324" s="302"/>
      <c r="AB324" s="302"/>
      <c r="AC324" s="302"/>
      <c r="AD324" s="302"/>
      <c r="AE324" s="302"/>
      <c r="AF324" s="302"/>
      <c r="AG324" s="302"/>
      <c r="AH324" s="302"/>
      <c r="AI324" s="302"/>
      <c r="AJ324" s="302"/>
      <c r="AK324" s="302"/>
      <c r="AL324" s="302"/>
      <c r="AM324" s="302"/>
      <c r="AN324" s="302"/>
      <c r="AO324" s="302"/>
      <c r="AP324" s="302"/>
      <c r="AQ324" s="302"/>
      <c r="AR324" s="302"/>
      <c r="AS324" s="302"/>
      <c r="AT324" s="302"/>
      <c r="AU324" s="302"/>
      <c r="AV324" s="302"/>
      <c r="AW324" s="302"/>
      <c r="AX324" s="302"/>
      <c r="AY324" s="302"/>
      <c r="AZ324" s="302"/>
      <c r="BA324" s="302"/>
      <c r="BB324" s="302"/>
      <c r="BC324" s="302"/>
      <c r="BD324" s="302"/>
      <c r="BE324" s="302"/>
      <c r="BF324" s="302"/>
      <c r="BG324" s="302"/>
      <c r="BH324" s="302"/>
      <c r="BI324" s="302"/>
      <c r="BJ324" s="302"/>
      <c r="BK324" s="302"/>
      <c r="BL324" s="302"/>
      <c r="BM324" s="302"/>
      <c r="BN324" s="302"/>
      <c r="BO324" s="302"/>
      <c r="BP324" s="302"/>
      <c r="BQ324" s="302"/>
      <c r="BR324" s="302"/>
      <c r="BS324" s="302"/>
      <c r="BT324" s="302"/>
      <c r="BU324" s="302"/>
      <c r="BV324" s="302"/>
      <c r="BW324" s="302"/>
      <c r="BX324" s="302"/>
      <c r="BY324" s="302"/>
      <c r="BZ324" s="302"/>
      <c r="CA324" s="302"/>
      <c r="CB324" s="189"/>
      <c r="CC324" s="303"/>
      <c r="CD324" s="303"/>
      <c r="CE324" s="53" t="s">
        <v>38</v>
      </c>
      <c r="CF324" s="315"/>
      <c r="CG324" s="315">
        <f>IF(CG325&lt;1,0,CG326-CG325)</f>
        <v>0</v>
      </c>
      <c r="CH324" s="315">
        <f t="shared" ref="CH324:CZ324" ca="1" si="1108">IF(CH325&lt;1,0,CH326-CH325)</f>
        <v>0</v>
      </c>
      <c r="CI324" s="315">
        <f t="shared" ca="1" si="1108"/>
        <v>0</v>
      </c>
      <c r="CJ324" s="315">
        <f t="shared" ca="1" si="1108"/>
        <v>0</v>
      </c>
      <c r="CK324" s="315">
        <f t="shared" ca="1" si="1108"/>
        <v>0</v>
      </c>
      <c r="CL324" s="315">
        <f t="shared" ca="1" si="1108"/>
        <v>0</v>
      </c>
      <c r="CM324" s="315">
        <f t="shared" ca="1" si="1108"/>
        <v>0</v>
      </c>
      <c r="CN324" s="315">
        <f t="shared" ca="1" si="1108"/>
        <v>0</v>
      </c>
      <c r="CO324" s="315">
        <f t="shared" ca="1" si="1108"/>
        <v>0</v>
      </c>
      <c r="CP324" s="315">
        <f t="shared" ca="1" si="1108"/>
        <v>0</v>
      </c>
      <c r="CQ324" s="315">
        <f t="shared" ca="1" si="1108"/>
        <v>0</v>
      </c>
      <c r="CR324" s="315">
        <f t="shared" ca="1" si="1108"/>
        <v>0</v>
      </c>
      <c r="CS324" s="315">
        <f t="shared" ca="1" si="1108"/>
        <v>0</v>
      </c>
      <c r="CT324" s="315">
        <f t="shared" ca="1" si="1108"/>
        <v>0</v>
      </c>
      <c r="CU324" s="315">
        <f t="shared" ca="1" si="1108"/>
        <v>0</v>
      </c>
      <c r="CV324" s="315">
        <f t="shared" ca="1" si="1108"/>
        <v>0</v>
      </c>
      <c r="CW324" s="315">
        <f t="shared" ca="1" si="1108"/>
        <v>0</v>
      </c>
      <c r="CX324" s="315">
        <f t="shared" ca="1" si="1108"/>
        <v>0</v>
      </c>
      <c r="CY324" s="315">
        <f t="shared" ca="1" si="1108"/>
        <v>0</v>
      </c>
      <c r="CZ324" s="315">
        <f t="shared" ca="1" si="1108"/>
        <v>0</v>
      </c>
    </row>
    <row r="325" spans="1:104" ht="15" hidden="1" customHeight="1" outlineLevel="1" x14ac:dyDescent="0.3">
      <c r="A325" s="304"/>
      <c r="B325" s="338"/>
      <c r="C325" s="305"/>
      <c r="D325" s="306"/>
      <c r="E325" s="401" t="str">
        <f>_xlfn.IFNA(INDEX(Table_Def[[Asset category]:[Unit]],MATCH(Insert_Assets!B325,Table_Def[Asset category],0),2),"")</f>
        <v/>
      </c>
      <c r="F325" s="339"/>
      <c r="G325" s="340" t="s">
        <v>211</v>
      </c>
      <c r="H325" s="309">
        <f t="shared" si="943"/>
        <v>0</v>
      </c>
      <c r="I325" s="341"/>
      <c r="J325" s="342"/>
      <c r="K325" s="311">
        <f t="shared" si="1105"/>
        <v>0</v>
      </c>
      <c r="L325" s="312">
        <f t="shared" si="1036"/>
        <v>1</v>
      </c>
      <c r="M325" s="313">
        <f t="shared" si="939"/>
        <v>0</v>
      </c>
      <c r="N325" s="316">
        <f>_xlfn.IFNA(IF(INDEX(Table_Def[],MATCH(B325,Table_Def[Asset category],0),3)=0,20,INDEX(Table_Def[],MATCH(B325,Table_Def[Asset category],0),3)),0)</f>
        <v>0</v>
      </c>
      <c r="P325" s="178"/>
      <c r="Q325" s="178"/>
      <c r="R325" s="178"/>
      <c r="S325" s="178"/>
      <c r="T325" s="302"/>
      <c r="U325" s="302"/>
      <c r="V325" s="302"/>
      <c r="W325" s="302"/>
      <c r="X325" s="302"/>
      <c r="Y325" s="302"/>
      <c r="Z325" s="302"/>
      <c r="AA325" s="302"/>
      <c r="AB325" s="302"/>
      <c r="AC325" s="302"/>
      <c r="AD325" s="302"/>
      <c r="AE325" s="302"/>
      <c r="AF325" s="302"/>
      <c r="AG325" s="302"/>
      <c r="AH325" s="302"/>
      <c r="AI325" s="302"/>
      <c r="AJ325" s="302"/>
      <c r="AK325" s="302"/>
      <c r="AL325" s="302"/>
      <c r="AM325" s="302"/>
      <c r="AN325" s="302"/>
      <c r="AO325" s="302"/>
      <c r="AP325" s="302"/>
      <c r="AQ325" s="302"/>
      <c r="AR325" s="302"/>
      <c r="AS325" s="302"/>
      <c r="AT325" s="302"/>
      <c r="AU325" s="302"/>
      <c r="AV325" s="302"/>
      <c r="AW325" s="302"/>
      <c r="AX325" s="302"/>
      <c r="AY325" s="302"/>
      <c r="AZ325" s="302"/>
      <c r="BA325" s="302"/>
      <c r="BB325" s="302"/>
      <c r="BC325" s="302"/>
      <c r="BD325" s="302"/>
      <c r="BE325" s="302"/>
      <c r="BF325" s="302"/>
      <c r="BG325" s="302"/>
      <c r="BH325" s="302"/>
      <c r="BI325" s="302"/>
      <c r="BJ325" s="302"/>
      <c r="BK325" s="302"/>
      <c r="BL325" s="302"/>
      <c r="BM325" s="302"/>
      <c r="BN325" s="302"/>
      <c r="BO325" s="302"/>
      <c r="BP325" s="302"/>
      <c r="BQ325" s="302"/>
      <c r="BR325" s="302"/>
      <c r="BS325" s="302"/>
      <c r="BT325" s="302"/>
      <c r="BU325" s="302"/>
      <c r="BV325" s="302"/>
      <c r="BW325" s="302"/>
      <c r="BX325" s="302"/>
      <c r="BY325" s="302"/>
      <c r="BZ325" s="302"/>
      <c r="CA325" s="302"/>
      <c r="CB325" s="189"/>
      <c r="CC325" s="303"/>
      <c r="CD325" s="303"/>
      <c r="CE325" s="53" t="s">
        <v>47</v>
      </c>
      <c r="CG325" s="315">
        <f>CG323*Insert_Finance!$C$17</f>
        <v>0</v>
      </c>
      <c r="CH325" s="315">
        <f ca="1">CH323*Insert_Finance!$C$17</f>
        <v>0</v>
      </c>
      <c r="CI325" s="315">
        <f ca="1">CI323*Insert_Finance!$C$17</f>
        <v>0</v>
      </c>
      <c r="CJ325" s="315">
        <f ca="1">CJ323*Insert_Finance!$C$17</f>
        <v>0</v>
      </c>
      <c r="CK325" s="315">
        <f ca="1">CK323*Insert_Finance!$C$17</f>
        <v>0</v>
      </c>
      <c r="CL325" s="315">
        <f ca="1">CL323*Insert_Finance!$C$17</f>
        <v>0</v>
      </c>
      <c r="CM325" s="315">
        <f ca="1">CM323*Insert_Finance!$C$17</f>
        <v>0</v>
      </c>
      <c r="CN325" s="315">
        <f ca="1">CN323*Insert_Finance!$C$17</f>
        <v>0</v>
      </c>
      <c r="CO325" s="315">
        <f ca="1">CO323*Insert_Finance!$C$17</f>
        <v>0</v>
      </c>
      <c r="CP325" s="315">
        <f ca="1">CP323*Insert_Finance!$C$17</f>
        <v>0</v>
      </c>
      <c r="CQ325" s="315">
        <f ca="1">CQ323*Insert_Finance!$C$17</f>
        <v>0</v>
      </c>
      <c r="CR325" s="315">
        <f ca="1">CR323*Insert_Finance!$C$17</f>
        <v>0</v>
      </c>
      <c r="CS325" s="315">
        <f ca="1">CS323*Insert_Finance!$C$17</f>
        <v>0</v>
      </c>
      <c r="CT325" s="315">
        <f ca="1">CT323*Insert_Finance!$C$17</f>
        <v>0</v>
      </c>
      <c r="CU325" s="315">
        <f ca="1">CU323*Insert_Finance!$C$17</f>
        <v>0</v>
      </c>
      <c r="CV325" s="315">
        <f ca="1">CV323*Insert_Finance!$C$17</f>
        <v>0</v>
      </c>
      <c r="CW325" s="315">
        <f ca="1">CW323*Insert_Finance!$C$17</f>
        <v>0</v>
      </c>
      <c r="CX325" s="315">
        <f ca="1">CX323*Insert_Finance!$C$17</f>
        <v>0</v>
      </c>
      <c r="CY325" s="315">
        <f ca="1">CY323*Insert_Finance!$C$17</f>
        <v>0</v>
      </c>
      <c r="CZ325" s="315">
        <f ca="1">CZ323*Insert_Finance!$C$17</f>
        <v>0</v>
      </c>
    </row>
    <row r="326" spans="1:104" ht="15" hidden="1" customHeight="1" outlineLevel="1" x14ac:dyDescent="0.3">
      <c r="A326" s="304"/>
      <c r="B326" s="338"/>
      <c r="C326" s="305"/>
      <c r="D326" s="306"/>
      <c r="E326" s="401" t="str">
        <f>_xlfn.IFNA(INDEX(Table_Def[[Asset category]:[Unit]],MATCH(Insert_Assets!B326,Table_Def[Asset category],0),2),"")</f>
        <v/>
      </c>
      <c r="F326" s="339"/>
      <c r="G326" s="340" t="s">
        <v>211</v>
      </c>
      <c r="H326" s="309">
        <f t="shared" si="943"/>
        <v>0</v>
      </c>
      <c r="I326" s="341"/>
      <c r="J326" s="342"/>
      <c r="K326" s="311">
        <f t="shared" si="1105"/>
        <v>0</v>
      </c>
      <c r="L326" s="312">
        <f t="shared" si="1036"/>
        <v>1</v>
      </c>
      <c r="M326" s="313">
        <f t="shared" si="939"/>
        <v>0</v>
      </c>
      <c r="N326" s="316">
        <f>_xlfn.IFNA(IF(INDEX(Table_Def[],MATCH(B326,Table_Def[Asset category],0),3)=0,20,INDEX(Table_Def[],MATCH(B326,Table_Def[Asset category],0),3)),0)</f>
        <v>0</v>
      </c>
      <c r="P326" s="178"/>
      <c r="Q326" s="178"/>
      <c r="R326" s="178"/>
      <c r="S326" s="178"/>
      <c r="T326" s="302"/>
      <c r="U326" s="302"/>
      <c r="V326" s="302"/>
      <c r="W326" s="302"/>
      <c r="X326" s="302"/>
      <c r="Y326" s="302"/>
      <c r="Z326" s="302"/>
      <c r="AA326" s="302"/>
      <c r="AB326" s="302"/>
      <c r="AC326" s="302"/>
      <c r="AD326" s="302"/>
      <c r="AE326" s="302"/>
      <c r="AF326" s="302"/>
      <c r="AG326" s="302"/>
      <c r="AH326" s="302"/>
      <c r="AI326" s="302"/>
      <c r="AJ326" s="302"/>
      <c r="AK326" s="302"/>
      <c r="AL326" s="302"/>
      <c r="AM326" s="302"/>
      <c r="AN326" s="302"/>
      <c r="AO326" s="302"/>
      <c r="AP326" s="302"/>
      <c r="AQ326" s="302"/>
      <c r="AR326" s="302"/>
      <c r="AS326" s="302"/>
      <c r="AT326" s="302"/>
      <c r="AU326" s="302"/>
      <c r="AV326" s="302"/>
      <c r="AW326" s="302"/>
      <c r="AX326" s="302"/>
      <c r="AY326" s="302"/>
      <c r="AZ326" s="302"/>
      <c r="BA326" s="302"/>
      <c r="BB326" s="302"/>
      <c r="BC326" s="302"/>
      <c r="BD326" s="302"/>
      <c r="BE326" s="302"/>
      <c r="BF326" s="302"/>
      <c r="BG326" s="302"/>
      <c r="BH326" s="302"/>
      <c r="BI326" s="302"/>
      <c r="BJ326" s="302"/>
      <c r="BK326" s="302"/>
      <c r="BL326" s="302"/>
      <c r="BM326" s="302"/>
      <c r="BN326" s="302"/>
      <c r="BO326" s="302"/>
      <c r="BP326" s="302"/>
      <c r="BQ326" s="302"/>
      <c r="BR326" s="302"/>
      <c r="BS326" s="302"/>
      <c r="BT326" s="302"/>
      <c r="BU326" s="302"/>
      <c r="BV326" s="302"/>
      <c r="BW326" s="302"/>
      <c r="BX326" s="302"/>
      <c r="BY326" s="302"/>
      <c r="BZ326" s="302"/>
      <c r="CA326" s="302"/>
      <c r="CB326" s="189"/>
      <c r="CC326" s="303"/>
      <c r="CD326" s="303"/>
      <c r="CE326" s="53" t="s">
        <v>48</v>
      </c>
      <c r="CF326" s="315"/>
      <c r="CG326" s="315">
        <f ca="1">IF(CG323=0,0,
IF(CG323&lt;1,0,
IF($N320-CG321&lt;&gt;$N320,-PMT(Insert_Finance!$C$17,$N320,OFFSET(CG323,,(CG321-$N320),1,1),0,0),
IF(CG321=0,0,CF326))))</f>
        <v>0</v>
      </c>
      <c r="CH326" s="315">
        <f ca="1">IF(CH323=0,0,
IF(CH323&lt;1,0,
IF($N320-CH321&lt;&gt;$N320,-PMT(Insert_Finance!$C$17,$N320,OFFSET(CH323,,(CH321-$N320),1,1),0,0),
IF(CH321=0,0,CG326))))</f>
        <v>0</v>
      </c>
      <c r="CI326" s="315">
        <f ca="1">IF(CI323=0,0,
IF(CI323&lt;1,0,
IF($N320-CI321&lt;&gt;$N320,-PMT(Insert_Finance!$C$17,$N320,OFFSET(CI323,,(CI321-$N320),1,1),0,0),
IF(CI321=0,0,CH326))))</f>
        <v>0</v>
      </c>
      <c r="CJ326" s="315">
        <f ca="1">IF(CJ323=0,0,
IF(CJ323&lt;1,0,
IF($N320-CJ321&lt;&gt;$N320,-PMT(Insert_Finance!$C$17,$N320,OFFSET(CJ323,,(CJ321-$N320),1,1),0,0),
IF(CJ321=0,0,CI326))))</f>
        <v>0</v>
      </c>
      <c r="CK326" s="315">
        <f ca="1">IF(CK323=0,0,
IF(CK323&lt;1,0,
IF($N320-CK321&lt;&gt;$N320,-PMT(Insert_Finance!$C$17,$N320,OFFSET(CK323,,(CK321-$N320),1,1),0,0),
IF(CK321=0,0,CJ326))))</f>
        <v>0</v>
      </c>
      <c r="CL326" s="315">
        <f ca="1">IF(CL323=0,0,
IF(CL323&lt;1,0,
IF($N320-CL321&lt;&gt;$N320,-PMT(Insert_Finance!$C$17,$N320,OFFSET(CL323,,(CL321-$N320),1,1),0,0),
IF(CL321=0,0,CK326))))</f>
        <v>0</v>
      </c>
      <c r="CM326" s="315">
        <f ca="1">IF(CM323=0,0,
IF(CM323&lt;1,0,
IF($N320-CM321&lt;&gt;$N320,-PMT(Insert_Finance!$C$17,$N320,OFFSET(CM323,,(CM321-$N320),1,1),0,0),
IF(CM321=0,0,CL326))))</f>
        <v>0</v>
      </c>
      <c r="CN326" s="315">
        <f ca="1">IF(CN323=0,0,
IF(CN323&lt;1,0,
IF($N320-CN321&lt;&gt;$N320,-PMT(Insert_Finance!$C$17,$N320,OFFSET(CN323,,(CN321-$N320),1,1),0,0),
IF(CN321=0,0,CM326))))</f>
        <v>0</v>
      </c>
      <c r="CO326" s="315">
        <f ca="1">IF(CO323=0,0,
IF(CO323&lt;1,0,
IF($N320-CO321&lt;&gt;$N320,-PMT(Insert_Finance!$C$17,$N320,OFFSET(CO323,,(CO321-$N320),1,1),0,0),
IF(CO321=0,0,CN326))))</f>
        <v>0</v>
      </c>
      <c r="CP326" s="315">
        <f ca="1">IF(CP323=0,0,
IF(CP323&lt;1,0,
IF($N320-CP321&lt;&gt;$N320,-PMT(Insert_Finance!$C$17,$N320,OFFSET(CP323,,(CP321-$N320),1,1),0,0),
IF(CP321=0,0,CO326))))</f>
        <v>0</v>
      </c>
      <c r="CQ326" s="315">
        <f ca="1">IF(CQ323=0,0,
IF(CQ323&lt;1,0,
IF($N320-CQ321&lt;&gt;$N320,-PMT(Insert_Finance!$C$17,$N320,OFFSET(CQ323,,(CQ321-$N320),1,1),0,0),
IF(CQ321=0,0,CP326))))</f>
        <v>0</v>
      </c>
      <c r="CR326" s="315">
        <f ca="1">IF(CR323=0,0,
IF(CR323&lt;1,0,
IF($N320-CR321&lt;&gt;$N320,-PMT(Insert_Finance!$C$17,$N320,OFFSET(CR323,,(CR321-$N320),1,1),0,0),
IF(CR321=0,0,CQ326))))</f>
        <v>0</v>
      </c>
      <c r="CS326" s="315">
        <f ca="1">IF(CS323=0,0,
IF(CS323&lt;1,0,
IF($N320-CS321&lt;&gt;$N320,-PMT(Insert_Finance!$C$17,$N320,OFFSET(CS323,,(CS321-$N320),1,1),0,0),
IF(CS321=0,0,CR326))))</f>
        <v>0</v>
      </c>
      <c r="CT326" s="315">
        <f ca="1">IF(CT323=0,0,
IF(CT323&lt;1,0,
IF($N320-CT321&lt;&gt;$N320,-PMT(Insert_Finance!$C$17,$N320,OFFSET(CT323,,(CT321-$N320),1,1),0,0),
IF(CT321=0,0,CS326))))</f>
        <v>0</v>
      </c>
      <c r="CU326" s="315">
        <f ca="1">IF(CU323=0,0,
IF(CU323&lt;1,0,
IF($N320-CU321&lt;&gt;$N320,-PMT(Insert_Finance!$C$17,$N320,OFFSET(CU323,,(CU321-$N320),1,1),0,0),
IF(CU321=0,0,CT326))))</f>
        <v>0</v>
      </c>
      <c r="CV326" s="315">
        <f ca="1">IF(CV323=0,0,
IF(CV323&lt;1,0,
IF($N320-CV321&lt;&gt;$N320,-PMT(Insert_Finance!$C$17,$N320,OFFSET(CV323,,(CV321-$N320),1,1),0,0),
IF(CV321=0,0,CU326))))</f>
        <v>0</v>
      </c>
      <c r="CW326" s="315">
        <f ca="1">IF(CW323=0,0,
IF(CW323&lt;1,0,
IF($N320-CW321&lt;&gt;$N320,-PMT(Insert_Finance!$C$17,$N320,OFFSET(CW323,,(CW321-$N320),1,1),0,0),
IF(CW321=0,0,CV326))))</f>
        <v>0</v>
      </c>
      <c r="CX326" s="315">
        <f ca="1">IF(CX323=0,0,
IF(CX323&lt;1,0,
IF($N320-CX321&lt;&gt;$N320,-PMT(Insert_Finance!$C$17,$N320,OFFSET(CX323,,(CX321-$N320),1,1),0,0),
IF(CX321=0,0,CW326))))</f>
        <v>0</v>
      </c>
      <c r="CY326" s="315">
        <f ca="1">IF(CY323=0,0,
IF(CY323&lt;1,0,
IF($N320-CY321&lt;&gt;$N320,-PMT(Insert_Finance!$C$17,$N320,OFFSET(CY323,,(CY321-$N320),1,1),0,0),
IF(CY321=0,0,CX326))))</f>
        <v>0</v>
      </c>
      <c r="CZ326" s="315">
        <f ca="1">IF(CZ323=0,0,
IF(CZ323&lt;1,0,
IF($N320-CZ321&lt;&gt;$N320,-PMT(Insert_Finance!$C$17,$N320,OFFSET(CZ323,,(CZ321-$N320),1,1),0,0),
IF(CZ321=0,0,CY326))))</f>
        <v>0</v>
      </c>
    </row>
    <row r="327" spans="1:104" ht="30" customHeight="1" collapsed="1" x14ac:dyDescent="0.3">
      <c r="A327" s="304"/>
      <c r="B327" s="674"/>
      <c r="C327" s="657"/>
      <c r="D327" s="658"/>
      <c r="E327" s="401" t="str">
        <f>_xlfn.IFNA(INDEX(Table_Def[[Asset category]:[Unit]],MATCH(Insert_Assets!B327,Table_Def[Asset category],0),2),"")</f>
        <v/>
      </c>
      <c r="F327" s="682"/>
      <c r="G327" s="340" t="s">
        <v>211</v>
      </c>
      <c r="H327" s="309">
        <f t="shared" si="943"/>
        <v>0</v>
      </c>
      <c r="I327" s="687"/>
      <c r="J327" s="688"/>
      <c r="K327" s="311">
        <f t="shared" si="1105"/>
        <v>0</v>
      </c>
      <c r="L327" s="312">
        <f t="shared" si="1036"/>
        <v>1</v>
      </c>
      <c r="M327" s="313">
        <f t="shared" si="939"/>
        <v>0</v>
      </c>
      <c r="N327" s="316">
        <f>_xlfn.IFNA(IF(INDEX(Table_Def[],MATCH(B327,Table_Def[Asset category],0),3)=0,20,INDEX(Table_Def[],MATCH(B327,Table_Def[Asset category],0),3)),0)</f>
        <v>0</v>
      </c>
      <c r="P327" s="178"/>
      <c r="Q327" s="178"/>
      <c r="R327" s="178"/>
      <c r="S327" s="178"/>
      <c r="T327" s="302">
        <f t="shared" si="944"/>
        <v>0</v>
      </c>
      <c r="U327" s="302">
        <f>SUMIF($CG$6:$CZ$6,T$17,$CG330:$CZ330)</f>
        <v>0</v>
      </c>
      <c r="V327" s="302">
        <f>SUMIF($CG$6:$CZ$6,T$17,$CG332:$CZ332)</f>
        <v>0</v>
      </c>
      <c r="W327" s="302">
        <f t="shared" si="945"/>
        <v>0</v>
      </c>
      <c r="X327" s="302">
        <f>SUMIF($CG$6:$CZ$6,W$17,$CG330:$CZ330)</f>
        <v>0</v>
      </c>
      <c r="Y327" s="302">
        <f>SUMIF($CG$6:$CZ$6,W$17,$CG332:$CZ332)</f>
        <v>0</v>
      </c>
      <c r="Z327" s="302">
        <f t="shared" si="946"/>
        <v>0</v>
      </c>
      <c r="AA327" s="302">
        <f>SUMIF($CG$6:$CZ$6,Z$17,$CG330:$CZ330)</f>
        <v>0</v>
      </c>
      <c r="AB327" s="302">
        <f>SUMIF($CG$6:$CZ$6,Z$17,$CG332:$CZ332)</f>
        <v>0</v>
      </c>
      <c r="AC327" s="302">
        <f t="shared" si="947"/>
        <v>0</v>
      </c>
      <c r="AD327" s="302">
        <f>SUMIF($CG$6:$CZ$6,AC$17,$CG330:$CZ330)</f>
        <v>0</v>
      </c>
      <c r="AE327" s="302">
        <f>SUMIF($CG$6:$CZ$6,AC$17,$CG332:$CZ332)</f>
        <v>0</v>
      </c>
      <c r="AF327" s="302">
        <f t="shared" si="948"/>
        <v>0</v>
      </c>
      <c r="AG327" s="302">
        <f>SUMIF($CG$6:$CZ$6,AF$17,$CG330:$CZ330)</f>
        <v>0</v>
      </c>
      <c r="AH327" s="302">
        <f>SUMIF($CG$6:$CZ$6,AF$17,$CG332:$CZ332)</f>
        <v>0</v>
      </c>
      <c r="AI327" s="302">
        <f t="shared" si="949"/>
        <v>0</v>
      </c>
      <c r="AJ327" s="302">
        <f>SUMIF($CG$6:$CZ$6,AI$17,$CG330:$CZ330)</f>
        <v>0</v>
      </c>
      <c r="AK327" s="302">
        <f>SUMIF($CG$6:$CZ$6,AI$17,$CG332:$CZ332)</f>
        <v>0</v>
      </c>
      <c r="AL327" s="302">
        <f t="shared" si="950"/>
        <v>0</v>
      </c>
      <c r="AM327" s="302">
        <f>SUMIF($CG$6:$CZ$6,AL$17,$CG330:$CZ330)</f>
        <v>0</v>
      </c>
      <c r="AN327" s="302">
        <f>SUMIF($CG$6:$CZ$6,AL$17,$CG332:$CZ332)</f>
        <v>0</v>
      </c>
      <c r="AO327" s="302">
        <f t="shared" si="951"/>
        <v>0</v>
      </c>
      <c r="AP327" s="302">
        <f>SUMIF($CG$6:$CZ$6,AO$17,$CG330:$CZ330)</f>
        <v>0</v>
      </c>
      <c r="AQ327" s="302">
        <f>SUMIF($CG$6:$CZ$6,AO$17,$CG332:$CZ332)</f>
        <v>0</v>
      </c>
      <c r="AR327" s="302">
        <f t="shared" si="952"/>
        <v>0</v>
      </c>
      <c r="AS327" s="302">
        <f>SUMIF($CG$6:$CZ$6,AR$17,$CG330:$CZ330)</f>
        <v>0</v>
      </c>
      <c r="AT327" s="302">
        <f>SUMIF($CG$6:$CZ$6,AR$17,$CG332:$CZ332)</f>
        <v>0</v>
      </c>
      <c r="AU327" s="302">
        <f t="shared" si="953"/>
        <v>0</v>
      </c>
      <c r="AV327" s="302">
        <f>SUMIF($CG$6:$CZ$6,AU$17,$CG330:$CZ330)</f>
        <v>0</v>
      </c>
      <c r="AW327" s="302">
        <f>SUMIF($CG$6:$CZ$6,AU$17,$CG332:$CZ332)</f>
        <v>0</v>
      </c>
      <c r="AX327" s="302">
        <f t="shared" si="954"/>
        <v>0</v>
      </c>
      <c r="AY327" s="302">
        <f>SUMIF($CG$6:$CZ$6,AX$17,$CG330:$CZ330)</f>
        <v>0</v>
      </c>
      <c r="AZ327" s="302">
        <f>SUMIF($CG$6:$CZ$6,AX$17,$CG332:$CZ332)</f>
        <v>0</v>
      </c>
      <c r="BA327" s="302">
        <f t="shared" si="955"/>
        <v>0</v>
      </c>
      <c r="BB327" s="302">
        <f>SUMIF($CG$6:$CZ$6,BA$17,$CG330:$CZ330)</f>
        <v>0</v>
      </c>
      <c r="BC327" s="302">
        <f>SUMIF($CG$6:$CZ$6,BA$17,$CG332:$CZ332)</f>
        <v>0</v>
      </c>
      <c r="BD327" s="302">
        <f t="shared" si="956"/>
        <v>0</v>
      </c>
      <c r="BE327" s="302">
        <f>SUMIF($CG$6:$CZ$6,BD$17,$CG330:$CZ330)</f>
        <v>0</v>
      </c>
      <c r="BF327" s="302">
        <f>SUMIF($CG$6:$CZ$6,BD$17,$CG332:$CZ332)</f>
        <v>0</v>
      </c>
      <c r="BG327" s="302">
        <f t="shared" si="957"/>
        <v>0</v>
      </c>
      <c r="BH327" s="302">
        <f>SUMIF($CG$6:$CZ$6,BG$17,$CG330:$CZ330)</f>
        <v>0</v>
      </c>
      <c r="BI327" s="302">
        <f>SUMIF($CG$6:$CZ$6,BG$17,$CG332:$CZ332)</f>
        <v>0</v>
      </c>
      <c r="BJ327" s="302">
        <f t="shared" si="958"/>
        <v>0</v>
      </c>
      <c r="BK327" s="302">
        <f>SUMIF($CG$6:$CZ$6,BJ$17,$CG330:$CZ330)</f>
        <v>0</v>
      </c>
      <c r="BL327" s="302">
        <f>SUMIF($CG$6:$CZ$6,BJ$17,$CG332:$CZ332)</f>
        <v>0</v>
      </c>
      <c r="BM327" s="302">
        <f t="shared" si="959"/>
        <v>0</v>
      </c>
      <c r="BN327" s="302">
        <f>SUMIF($CG$6:$CZ$6,BM$17,$CG330:$CZ330)</f>
        <v>0</v>
      </c>
      <c r="BO327" s="302">
        <f>SUMIF($CG$6:$CZ$6,BM$17,$CG332:$CZ332)</f>
        <v>0</v>
      </c>
      <c r="BP327" s="302">
        <f t="shared" si="960"/>
        <v>0</v>
      </c>
      <c r="BQ327" s="302">
        <f>SUMIF($CG$6:$CZ$6,BP$17,$CG330:$CZ330)</f>
        <v>0</v>
      </c>
      <c r="BR327" s="302">
        <f>SUMIF($CG$6:$CZ$6,BP$17,$CG332:$CZ332)</f>
        <v>0</v>
      </c>
      <c r="BS327" s="302">
        <f t="shared" si="961"/>
        <v>0</v>
      </c>
      <c r="BT327" s="302">
        <f>SUMIF($CG$6:$CZ$6,BS$17,$CG330:$CZ330)</f>
        <v>0</v>
      </c>
      <c r="BU327" s="302">
        <f>SUMIF($CG$6:$CZ$6,BS$17,$CG332:$CZ332)</f>
        <v>0</v>
      </c>
      <c r="BV327" s="302">
        <f t="shared" si="962"/>
        <v>0</v>
      </c>
      <c r="BW327" s="302">
        <f>SUMIF($CG$6:$CZ$6,BV$17,$CG330:$CZ330)</f>
        <v>0</v>
      </c>
      <c r="BX327" s="302">
        <f>SUMIF($CG$6:$CZ$6,BV$17,$CG332:$CZ332)</f>
        <v>0</v>
      </c>
      <c r="BY327" s="302">
        <f t="shared" si="963"/>
        <v>0</v>
      </c>
      <c r="BZ327" s="302">
        <f>SUMIF($CG$6:$CZ$6,BY$17,$CG330:$CZ330)</f>
        <v>0</v>
      </c>
      <c r="CA327" s="302">
        <f>SUMIF($CG$6:$CZ$6,BY$17,$CG332:$CZ332)</f>
        <v>0</v>
      </c>
      <c r="CB327" s="189"/>
      <c r="CC327" s="303"/>
      <c r="CD327" s="303"/>
      <c r="CF327" s="293"/>
      <c r="CG327" s="315"/>
    </row>
    <row r="328" spans="1:104" ht="15" hidden="1" customHeight="1" outlineLevel="1" x14ac:dyDescent="0.3">
      <c r="A328" s="304"/>
      <c r="B328" s="338"/>
      <c r="C328" s="305"/>
      <c r="D328" s="306"/>
      <c r="E328" s="401" t="str">
        <f>_xlfn.IFNA(INDEX(Table_Def[[Asset category]:[Unit]],MATCH(Insert_Assets!B328,Table_Def[Asset category],0),2),"")</f>
        <v/>
      </c>
      <c r="F328" s="339"/>
      <c r="G328" s="340" t="s">
        <v>211</v>
      </c>
      <c r="H328" s="309">
        <f t="shared" si="943"/>
        <v>0</v>
      </c>
      <c r="I328" s="341"/>
      <c r="J328" s="342"/>
      <c r="K328" s="311">
        <f t="shared" si="1105"/>
        <v>0</v>
      </c>
      <c r="L328" s="312">
        <f t="shared" si="1036"/>
        <v>1</v>
      </c>
      <c r="M328" s="313">
        <f t="shared" si="939"/>
        <v>0</v>
      </c>
      <c r="N328" s="316">
        <f>_xlfn.IFNA(IF(INDEX(Table_Def[],MATCH(B328,Table_Def[Asset category],0),3)=0,20,INDEX(Table_Def[],MATCH(B328,Table_Def[Asset category],0),3)),0)</f>
        <v>0</v>
      </c>
      <c r="P328" s="178"/>
      <c r="Q328" s="178"/>
      <c r="R328" s="178"/>
      <c r="S328" s="178"/>
      <c r="T328" s="302"/>
      <c r="U328" s="302"/>
      <c r="V328" s="302"/>
      <c r="W328" s="302"/>
      <c r="X328" s="302"/>
      <c r="Y328" s="302"/>
      <c r="Z328" s="302"/>
      <c r="AA328" s="302"/>
      <c r="AB328" s="302"/>
      <c r="AC328" s="302"/>
      <c r="AD328" s="302"/>
      <c r="AE328" s="302"/>
      <c r="AF328" s="302"/>
      <c r="AG328" s="302"/>
      <c r="AH328" s="302"/>
      <c r="AI328" s="302"/>
      <c r="AJ328" s="302"/>
      <c r="AK328" s="302"/>
      <c r="AL328" s="302"/>
      <c r="AM328" s="302"/>
      <c r="AN328" s="302"/>
      <c r="AO328" s="302"/>
      <c r="AP328" s="302"/>
      <c r="AQ328" s="302"/>
      <c r="AR328" s="302"/>
      <c r="AS328" s="302"/>
      <c r="AT328" s="302"/>
      <c r="AU328" s="302"/>
      <c r="AV328" s="302"/>
      <c r="AW328" s="302"/>
      <c r="AX328" s="302"/>
      <c r="AY328" s="302"/>
      <c r="AZ328" s="302"/>
      <c r="BA328" s="302"/>
      <c r="BB328" s="302"/>
      <c r="BC328" s="302"/>
      <c r="BD328" s="302"/>
      <c r="BE328" s="302"/>
      <c r="BF328" s="302"/>
      <c r="BG328" s="302"/>
      <c r="BH328" s="302"/>
      <c r="BI328" s="302"/>
      <c r="BJ328" s="302"/>
      <c r="BK328" s="302"/>
      <c r="BL328" s="302"/>
      <c r="BM328" s="302"/>
      <c r="BN328" s="302"/>
      <c r="BO328" s="302"/>
      <c r="BP328" s="302"/>
      <c r="BQ328" s="302"/>
      <c r="BR328" s="302"/>
      <c r="BS328" s="302"/>
      <c r="BT328" s="302"/>
      <c r="BU328" s="302"/>
      <c r="BV328" s="302"/>
      <c r="BW328" s="302"/>
      <c r="BX328" s="302"/>
      <c r="BY328" s="302"/>
      <c r="BZ328" s="302"/>
      <c r="CA328" s="302"/>
      <c r="CB328" s="189"/>
      <c r="CC328" s="303"/>
      <c r="CD328" s="303"/>
      <c r="CE328" s="53" t="s">
        <v>49</v>
      </c>
      <c r="CF328" s="293"/>
      <c r="CG328" s="314">
        <f>IF($I327=CG$6,$N327,
IF(CF327&gt;0,CF327-1,0))</f>
        <v>0</v>
      </c>
      <c r="CH328" s="314">
        <f ca="1">IF(OR($I327=CH$6,CG329=$N327),$N327,
IF(CG328&gt;0,CG328-1,0))</f>
        <v>0</v>
      </c>
      <c r="CI328" s="314">
        <f t="shared" ref="CI328" ca="1" si="1109">IF(OR($I327=CI$6,CH329=$N327),$N327,
IF(CH328&gt;0,CH328-1,0))</f>
        <v>0</v>
      </c>
      <c r="CJ328" s="314">
        <f t="shared" ref="CJ328" ca="1" si="1110">IF(OR($I327=CJ$6,CI329=$N327),$N327,
IF(CI328&gt;0,CI328-1,0))</f>
        <v>0</v>
      </c>
      <c r="CK328" s="314">
        <f t="shared" ref="CK328" ca="1" si="1111">IF(OR($I327=CK$6,CJ329=$N327),$N327,
IF(CJ328&gt;0,CJ328-1,0))</f>
        <v>0</v>
      </c>
      <c r="CL328" s="314">
        <f t="shared" ref="CL328" ca="1" si="1112">IF(OR($I327=CL$6,CK329=$N327),$N327,
IF(CK328&gt;0,CK328-1,0))</f>
        <v>0</v>
      </c>
      <c r="CM328" s="314">
        <f t="shared" ref="CM328" ca="1" si="1113">IF(OR($I327=CM$6,CL329=$N327),$N327,
IF(CL328&gt;0,CL328-1,0))</f>
        <v>0</v>
      </c>
      <c r="CN328" s="314">
        <f t="shared" ref="CN328" ca="1" si="1114">IF(OR($I327=CN$6,CM329=$N327),$N327,
IF(CM328&gt;0,CM328-1,0))</f>
        <v>0</v>
      </c>
      <c r="CO328" s="314">
        <f t="shared" ref="CO328" ca="1" si="1115">IF(OR($I327=CO$6,CN329=$N327),$N327,
IF(CN328&gt;0,CN328-1,0))</f>
        <v>0</v>
      </c>
      <c r="CP328" s="314">
        <f t="shared" ref="CP328" ca="1" si="1116">IF(OR($I327=CP$6,CO329=$N327),$N327,
IF(CO328&gt;0,CO328-1,0))</f>
        <v>0</v>
      </c>
      <c r="CQ328" s="314">
        <f t="shared" ref="CQ328" ca="1" si="1117">IF(OR($I327=CQ$6,CP329=$N327),$N327,
IF(CP328&gt;0,CP328-1,0))</f>
        <v>0</v>
      </c>
      <c r="CR328" s="314">
        <f t="shared" ref="CR328" ca="1" si="1118">IF(OR($I327=CR$6,CQ329=$N327),$N327,
IF(CQ328&gt;0,CQ328-1,0))</f>
        <v>0</v>
      </c>
      <c r="CS328" s="314">
        <f t="shared" ref="CS328" ca="1" si="1119">IF(OR($I327=CS$6,CR329=$N327),$N327,
IF(CR328&gt;0,CR328-1,0))</f>
        <v>0</v>
      </c>
      <c r="CT328" s="314">
        <f t="shared" ref="CT328" ca="1" si="1120">IF(OR($I327=CT$6,CS329=$N327),$N327,
IF(CS328&gt;0,CS328-1,0))</f>
        <v>0</v>
      </c>
      <c r="CU328" s="314">
        <f t="shared" ref="CU328" ca="1" si="1121">IF(OR($I327=CU$6,CT329=$N327),$N327,
IF(CT328&gt;0,CT328-1,0))</f>
        <v>0</v>
      </c>
      <c r="CV328" s="314">
        <f t="shared" ref="CV328" ca="1" si="1122">IF(OR($I327=CV$6,CU329=$N327),$N327,
IF(CU328&gt;0,CU328-1,0))</f>
        <v>0</v>
      </c>
      <c r="CW328" s="314">
        <f t="shared" ref="CW328" ca="1" si="1123">IF(OR($I327=CW$6,CV329=$N327),$N327,
IF(CV328&gt;0,CV328-1,0))</f>
        <v>0</v>
      </c>
      <c r="CX328" s="314">
        <f t="shared" ref="CX328" ca="1" si="1124">IF(OR($I327=CX$6,CW329=$N327),$N327,
IF(CW328&gt;0,CW328-1,0))</f>
        <v>0</v>
      </c>
      <c r="CY328" s="314">
        <f t="shared" ref="CY328" ca="1" si="1125">IF(OR($I327=CY$6,CX329=$N327),$N327,
IF(CX328&gt;0,CX328-1,0))</f>
        <v>0</v>
      </c>
      <c r="CZ328" s="314">
        <f t="shared" ref="CZ328" ca="1" si="1126">IF(OR($I327=CZ$6,CY329=$N327),$N327,
IF(CY328&gt;0,CY328-1,0))</f>
        <v>0</v>
      </c>
    </row>
    <row r="329" spans="1:104" ht="15" hidden="1" customHeight="1" outlineLevel="1" x14ac:dyDescent="0.3">
      <c r="A329" s="304"/>
      <c r="B329" s="338"/>
      <c r="C329" s="305"/>
      <c r="D329" s="306"/>
      <c r="E329" s="401" t="str">
        <f>_xlfn.IFNA(INDEX(Table_Def[[Asset category]:[Unit]],MATCH(Insert_Assets!B329,Table_Def[Asset category],0),2),"")</f>
        <v/>
      </c>
      <c r="F329" s="339"/>
      <c r="G329" s="340" t="s">
        <v>211</v>
      </c>
      <c r="H329" s="309">
        <f t="shared" si="943"/>
        <v>0</v>
      </c>
      <c r="I329" s="341"/>
      <c r="J329" s="342"/>
      <c r="K329" s="311"/>
      <c r="L329" s="312">
        <f t="shared" si="1036"/>
        <v>1</v>
      </c>
      <c r="M329" s="313">
        <f t="shared" si="939"/>
        <v>0</v>
      </c>
      <c r="N329" s="316">
        <f>_xlfn.IFNA(IF(INDEX(Table_Def[],MATCH(B329,Table_Def[Asset category],0),3)=0,20,INDEX(Table_Def[],MATCH(B329,Table_Def[Asset category],0),3)),0)</f>
        <v>0</v>
      </c>
      <c r="P329" s="178"/>
      <c r="Q329" s="178"/>
      <c r="R329" s="178"/>
      <c r="S329" s="178"/>
      <c r="T329" s="302"/>
      <c r="U329" s="302"/>
      <c r="V329" s="302"/>
      <c r="W329" s="302"/>
      <c r="X329" s="302"/>
      <c r="Y329" s="302"/>
      <c r="Z329" s="302"/>
      <c r="AA329" s="302"/>
      <c r="AB329" s="302"/>
      <c r="AC329" s="302"/>
      <c r="AD329" s="302"/>
      <c r="AE329" s="302"/>
      <c r="AF329" s="302"/>
      <c r="AG329" s="302"/>
      <c r="AH329" s="302"/>
      <c r="AI329" s="302"/>
      <c r="AJ329" s="302"/>
      <c r="AK329" s="302"/>
      <c r="AL329" s="302"/>
      <c r="AM329" s="302"/>
      <c r="AN329" s="302"/>
      <c r="AO329" s="302"/>
      <c r="AP329" s="302"/>
      <c r="AQ329" s="302"/>
      <c r="AR329" s="302"/>
      <c r="AS329" s="302"/>
      <c r="AT329" s="302"/>
      <c r="AU329" s="302"/>
      <c r="AV329" s="302"/>
      <c r="AW329" s="302"/>
      <c r="AX329" s="302"/>
      <c r="AY329" s="302"/>
      <c r="AZ329" s="302"/>
      <c r="BA329" s="302"/>
      <c r="BB329" s="302"/>
      <c r="BC329" s="302"/>
      <c r="BD329" s="302"/>
      <c r="BE329" s="302"/>
      <c r="BF329" s="302"/>
      <c r="BG329" s="302"/>
      <c r="BH329" s="302"/>
      <c r="BI329" s="302"/>
      <c r="BJ329" s="302"/>
      <c r="BK329" s="302"/>
      <c r="BL329" s="302"/>
      <c r="BM329" s="302"/>
      <c r="BN329" s="302"/>
      <c r="BO329" s="302"/>
      <c r="BP329" s="302"/>
      <c r="BQ329" s="302"/>
      <c r="BR329" s="302"/>
      <c r="BS329" s="302"/>
      <c r="BT329" s="302"/>
      <c r="BU329" s="302"/>
      <c r="BV329" s="302"/>
      <c r="BW329" s="302"/>
      <c r="BX329" s="302"/>
      <c r="BY329" s="302"/>
      <c r="BZ329" s="302"/>
      <c r="CA329" s="302"/>
      <c r="CB329" s="189"/>
      <c r="CC329" s="303"/>
      <c r="CD329" s="303"/>
      <c r="CE329" s="53" t="s">
        <v>116</v>
      </c>
      <c r="CF329" s="293"/>
      <c r="CG329" s="314">
        <f t="shared" ref="CG329" ca="1" si="1127">IF(AND(CG328=$N327,CG328&gt;0),1,IF(CG328=0,0,OFFSET(CG328,,(CG328-$N327),1,1)-CG328+1))</f>
        <v>0</v>
      </c>
      <c r="CH329" s="314">
        <f ca="1">IF(AND(CH328=$N327,CH328&gt;0),1,IF(CH328=0,0,OFFSET(CH328,,(CH328-$N327),1,1)-CH328+1))</f>
        <v>0</v>
      </c>
      <c r="CI329" s="314">
        <f t="shared" ref="CI329:CZ329" ca="1" si="1128">IF(AND(CI328=$N327,CI328&gt;0),1,IF(CI328=0,0,OFFSET(CI328,,(CI328-$N327),1,1)-CI328+1))</f>
        <v>0</v>
      </c>
      <c r="CJ329" s="314">
        <f t="shared" ca="1" si="1128"/>
        <v>0</v>
      </c>
      <c r="CK329" s="314">
        <f t="shared" ca="1" si="1128"/>
        <v>0</v>
      </c>
      <c r="CL329" s="314">
        <f t="shared" ca="1" si="1128"/>
        <v>0</v>
      </c>
      <c r="CM329" s="314">
        <f t="shared" ca="1" si="1128"/>
        <v>0</v>
      </c>
      <c r="CN329" s="314">
        <f t="shared" ca="1" si="1128"/>
        <v>0</v>
      </c>
      <c r="CO329" s="314">
        <f t="shared" ca="1" si="1128"/>
        <v>0</v>
      </c>
      <c r="CP329" s="314">
        <f t="shared" ca="1" si="1128"/>
        <v>0</v>
      </c>
      <c r="CQ329" s="314">
        <f t="shared" ca="1" si="1128"/>
        <v>0</v>
      </c>
      <c r="CR329" s="314">
        <f t="shared" ca="1" si="1128"/>
        <v>0</v>
      </c>
      <c r="CS329" s="314">
        <f t="shared" ca="1" si="1128"/>
        <v>0</v>
      </c>
      <c r="CT329" s="314">
        <f t="shared" ca="1" si="1128"/>
        <v>0</v>
      </c>
      <c r="CU329" s="314">
        <f t="shared" ca="1" si="1128"/>
        <v>0</v>
      </c>
      <c r="CV329" s="314">
        <f t="shared" ca="1" si="1128"/>
        <v>0</v>
      </c>
      <c r="CW329" s="314">
        <f t="shared" ca="1" si="1128"/>
        <v>0</v>
      </c>
      <c r="CX329" s="314">
        <f t="shared" ca="1" si="1128"/>
        <v>0</v>
      </c>
      <c r="CY329" s="314">
        <f t="shared" ca="1" si="1128"/>
        <v>0</v>
      </c>
      <c r="CZ329" s="314">
        <f t="shared" ca="1" si="1128"/>
        <v>0</v>
      </c>
    </row>
    <row r="330" spans="1:104" ht="15" hidden="1" customHeight="1" outlineLevel="1" x14ac:dyDescent="0.3">
      <c r="A330" s="304"/>
      <c r="B330" s="338"/>
      <c r="C330" s="305"/>
      <c r="D330" s="306"/>
      <c r="E330" s="401" t="str">
        <f>_xlfn.IFNA(INDEX(Table_Def[[Asset category]:[Unit]],MATCH(Insert_Assets!B330,Table_Def[Asset category],0),2),"")</f>
        <v/>
      </c>
      <c r="F330" s="339"/>
      <c r="G330" s="340" t="s">
        <v>211</v>
      </c>
      <c r="H330" s="309">
        <f t="shared" si="943"/>
        <v>0</v>
      </c>
      <c r="I330" s="341"/>
      <c r="J330" s="342"/>
      <c r="K330" s="311">
        <f t="shared" ref="K330:K335" si="1129">SUMIF($J$22:$J$384,J330,$H$22:$H$384)</f>
        <v>0</v>
      </c>
      <c r="L330" s="312">
        <f t="shared" si="1036"/>
        <v>1</v>
      </c>
      <c r="M330" s="313">
        <f t="shared" si="939"/>
        <v>0</v>
      </c>
      <c r="N330" s="316">
        <f>_xlfn.IFNA(IF(INDEX(Table_Def[],MATCH(B330,Table_Def[Asset category],0),3)=0,20,INDEX(Table_Def[],MATCH(B330,Table_Def[Asset category],0),3)),0)</f>
        <v>0</v>
      </c>
      <c r="P330" s="178"/>
      <c r="Q330" s="178"/>
      <c r="R330" s="178"/>
      <c r="S330" s="178"/>
      <c r="T330" s="302"/>
      <c r="U330" s="302"/>
      <c r="V330" s="302"/>
      <c r="W330" s="302"/>
      <c r="X330" s="302"/>
      <c r="Y330" s="302"/>
      <c r="Z330" s="302"/>
      <c r="AA330" s="302"/>
      <c r="AB330" s="302"/>
      <c r="AC330" s="302"/>
      <c r="AD330" s="302"/>
      <c r="AE330" s="302"/>
      <c r="AF330" s="302"/>
      <c r="AG330" s="302"/>
      <c r="AH330" s="302"/>
      <c r="AI330" s="302"/>
      <c r="AJ330" s="302"/>
      <c r="AK330" s="302"/>
      <c r="AL330" s="302"/>
      <c r="AM330" s="302"/>
      <c r="AN330" s="302"/>
      <c r="AO330" s="302"/>
      <c r="AP330" s="302"/>
      <c r="AQ330" s="302"/>
      <c r="AR330" s="302"/>
      <c r="AS330" s="302"/>
      <c r="AT330" s="302"/>
      <c r="AU330" s="302"/>
      <c r="AV330" s="302"/>
      <c r="AW330" s="302"/>
      <c r="AX330" s="302"/>
      <c r="AY330" s="302"/>
      <c r="AZ330" s="302"/>
      <c r="BA330" s="302"/>
      <c r="BB330" s="302"/>
      <c r="BC330" s="302"/>
      <c r="BD330" s="302"/>
      <c r="BE330" s="302"/>
      <c r="BF330" s="302"/>
      <c r="BG330" s="302"/>
      <c r="BH330" s="302"/>
      <c r="BI330" s="302"/>
      <c r="BJ330" s="302"/>
      <c r="BK330" s="302"/>
      <c r="BL330" s="302"/>
      <c r="BM330" s="302"/>
      <c r="BN330" s="302"/>
      <c r="BO330" s="302"/>
      <c r="BP330" s="302"/>
      <c r="BQ330" s="302"/>
      <c r="BR330" s="302"/>
      <c r="BS330" s="302"/>
      <c r="BT330" s="302"/>
      <c r="BU330" s="302"/>
      <c r="BV330" s="302"/>
      <c r="BW330" s="302"/>
      <c r="BX330" s="302"/>
      <c r="BY330" s="302"/>
      <c r="BZ330" s="302"/>
      <c r="CA330" s="302"/>
      <c r="CB330" s="189"/>
      <c r="CC330" s="303"/>
      <c r="CD330" s="303"/>
      <c r="CE330" s="53" t="s">
        <v>3</v>
      </c>
      <c r="CG330" s="315">
        <f t="shared" ref="CG330:CK330" si="1130">IF($I327=CG$6,$H327*$L327,IF(CG328=$N327,$H327,
IF(CF330&gt;0,+CF330-CF331,0)))</f>
        <v>0</v>
      </c>
      <c r="CH330" s="315">
        <f t="shared" ca="1" si="1130"/>
        <v>0</v>
      </c>
      <c r="CI330" s="315">
        <f t="shared" ca="1" si="1130"/>
        <v>0</v>
      </c>
      <c r="CJ330" s="315">
        <f t="shared" ca="1" si="1130"/>
        <v>0</v>
      </c>
      <c r="CK330" s="315">
        <f t="shared" ca="1" si="1130"/>
        <v>0</v>
      </c>
      <c r="CL330" s="315">
        <f ca="1">IF($I327=CL$6,$H327*$L327,IF(CL328=$N327,$H327,
IF(CK330&gt;0,+CK330-CK331,0)))</f>
        <v>0</v>
      </c>
      <c r="CM330" s="315">
        <f t="shared" ref="CM330:CZ330" ca="1" si="1131">IF($I327=CM$6,$H327*$L327,IF(CM328=$N327,$H327,
IF(CL330&gt;0,+CL330-CL331,0)))</f>
        <v>0</v>
      </c>
      <c r="CN330" s="315">
        <f t="shared" ca="1" si="1131"/>
        <v>0</v>
      </c>
      <c r="CO330" s="315">
        <f t="shared" ca="1" si="1131"/>
        <v>0</v>
      </c>
      <c r="CP330" s="315">
        <f t="shared" ca="1" si="1131"/>
        <v>0</v>
      </c>
      <c r="CQ330" s="315">
        <f t="shared" ca="1" si="1131"/>
        <v>0</v>
      </c>
      <c r="CR330" s="315">
        <f t="shared" ca="1" si="1131"/>
        <v>0</v>
      </c>
      <c r="CS330" s="315">
        <f t="shared" ca="1" si="1131"/>
        <v>0</v>
      </c>
      <c r="CT330" s="315">
        <f t="shared" ca="1" si="1131"/>
        <v>0</v>
      </c>
      <c r="CU330" s="315">
        <f t="shared" ca="1" si="1131"/>
        <v>0</v>
      </c>
      <c r="CV330" s="315">
        <f t="shared" ca="1" si="1131"/>
        <v>0</v>
      </c>
      <c r="CW330" s="315">
        <f t="shared" ca="1" si="1131"/>
        <v>0</v>
      </c>
      <c r="CX330" s="315">
        <f t="shared" ca="1" si="1131"/>
        <v>0</v>
      </c>
      <c r="CY330" s="315">
        <f t="shared" ca="1" si="1131"/>
        <v>0</v>
      </c>
      <c r="CZ330" s="315">
        <f t="shared" ca="1" si="1131"/>
        <v>0</v>
      </c>
    </row>
    <row r="331" spans="1:104" ht="15" hidden="1" customHeight="1" outlineLevel="1" x14ac:dyDescent="0.3">
      <c r="A331" s="304"/>
      <c r="B331" s="338"/>
      <c r="C331" s="305"/>
      <c r="D331" s="306"/>
      <c r="E331" s="401" t="str">
        <f>_xlfn.IFNA(INDEX(Table_Def[[Asset category]:[Unit]],MATCH(Insert_Assets!B331,Table_Def[Asset category],0),2),"")</f>
        <v/>
      </c>
      <c r="F331" s="339"/>
      <c r="G331" s="340" t="s">
        <v>211</v>
      </c>
      <c r="H331" s="309">
        <f t="shared" si="943"/>
        <v>0</v>
      </c>
      <c r="I331" s="341"/>
      <c r="J331" s="342"/>
      <c r="K331" s="311">
        <f t="shared" si="1129"/>
        <v>0</v>
      </c>
      <c r="L331" s="312">
        <f t="shared" si="1036"/>
        <v>1</v>
      </c>
      <c r="M331" s="313">
        <f t="shared" si="939"/>
        <v>0</v>
      </c>
      <c r="N331" s="316">
        <f>_xlfn.IFNA(IF(INDEX(Table_Def[],MATCH(B331,Table_Def[Asset category],0),3)=0,20,INDEX(Table_Def[],MATCH(B331,Table_Def[Asset category],0),3)),0)</f>
        <v>0</v>
      </c>
      <c r="P331" s="178"/>
      <c r="Q331" s="178"/>
      <c r="R331" s="178"/>
      <c r="S331" s="178"/>
      <c r="T331" s="302"/>
      <c r="U331" s="302"/>
      <c r="V331" s="302"/>
      <c r="W331" s="302"/>
      <c r="X331" s="302"/>
      <c r="Y331" s="302"/>
      <c r="Z331" s="302"/>
      <c r="AA331" s="302"/>
      <c r="AB331" s="302"/>
      <c r="AC331" s="302"/>
      <c r="AD331" s="302"/>
      <c r="AE331" s="302"/>
      <c r="AF331" s="302"/>
      <c r="AG331" s="302"/>
      <c r="AH331" s="302"/>
      <c r="AI331" s="302"/>
      <c r="AJ331" s="302"/>
      <c r="AK331" s="302"/>
      <c r="AL331" s="302"/>
      <c r="AM331" s="302"/>
      <c r="AN331" s="302"/>
      <c r="AO331" s="302"/>
      <c r="AP331" s="302"/>
      <c r="AQ331" s="302"/>
      <c r="AR331" s="302"/>
      <c r="AS331" s="302"/>
      <c r="AT331" s="302"/>
      <c r="AU331" s="302"/>
      <c r="AV331" s="302"/>
      <c r="AW331" s="302"/>
      <c r="AX331" s="302"/>
      <c r="AY331" s="302"/>
      <c r="AZ331" s="302"/>
      <c r="BA331" s="302"/>
      <c r="BB331" s="302"/>
      <c r="BC331" s="302"/>
      <c r="BD331" s="302"/>
      <c r="BE331" s="302"/>
      <c r="BF331" s="302"/>
      <c r="BG331" s="302"/>
      <c r="BH331" s="302"/>
      <c r="BI331" s="302"/>
      <c r="BJ331" s="302"/>
      <c r="BK331" s="302"/>
      <c r="BL331" s="302"/>
      <c r="BM331" s="302"/>
      <c r="BN331" s="302"/>
      <c r="BO331" s="302"/>
      <c r="BP331" s="302"/>
      <c r="BQ331" s="302"/>
      <c r="BR331" s="302"/>
      <c r="BS331" s="302"/>
      <c r="BT331" s="302"/>
      <c r="BU331" s="302"/>
      <c r="BV331" s="302"/>
      <c r="BW331" s="302"/>
      <c r="BX331" s="302"/>
      <c r="BY331" s="302"/>
      <c r="BZ331" s="302"/>
      <c r="CA331" s="302"/>
      <c r="CB331" s="189"/>
      <c r="CC331" s="303"/>
      <c r="CD331" s="303"/>
      <c r="CE331" s="53" t="s">
        <v>38</v>
      </c>
      <c r="CF331" s="315"/>
      <c r="CG331" s="315">
        <f>IF(CG332&lt;1,0,CG333-CG332)</f>
        <v>0</v>
      </c>
      <c r="CH331" s="315">
        <f t="shared" ref="CH331:CZ331" ca="1" si="1132">IF(CH332&lt;1,0,CH333-CH332)</f>
        <v>0</v>
      </c>
      <c r="CI331" s="315">
        <f t="shared" ca="1" si="1132"/>
        <v>0</v>
      </c>
      <c r="CJ331" s="315">
        <f t="shared" ca="1" si="1132"/>
        <v>0</v>
      </c>
      <c r="CK331" s="315">
        <f t="shared" ca="1" si="1132"/>
        <v>0</v>
      </c>
      <c r="CL331" s="315">
        <f t="shared" ca="1" si="1132"/>
        <v>0</v>
      </c>
      <c r="CM331" s="315">
        <f t="shared" ca="1" si="1132"/>
        <v>0</v>
      </c>
      <c r="CN331" s="315">
        <f t="shared" ca="1" si="1132"/>
        <v>0</v>
      </c>
      <c r="CO331" s="315">
        <f t="shared" ca="1" si="1132"/>
        <v>0</v>
      </c>
      <c r="CP331" s="315">
        <f t="shared" ca="1" si="1132"/>
        <v>0</v>
      </c>
      <c r="CQ331" s="315">
        <f t="shared" ca="1" si="1132"/>
        <v>0</v>
      </c>
      <c r="CR331" s="315">
        <f t="shared" ca="1" si="1132"/>
        <v>0</v>
      </c>
      <c r="CS331" s="315">
        <f t="shared" ca="1" si="1132"/>
        <v>0</v>
      </c>
      <c r="CT331" s="315">
        <f t="shared" ca="1" si="1132"/>
        <v>0</v>
      </c>
      <c r="CU331" s="315">
        <f t="shared" ca="1" si="1132"/>
        <v>0</v>
      </c>
      <c r="CV331" s="315">
        <f t="shared" ca="1" si="1132"/>
        <v>0</v>
      </c>
      <c r="CW331" s="315">
        <f t="shared" ca="1" si="1132"/>
        <v>0</v>
      </c>
      <c r="CX331" s="315">
        <f t="shared" ca="1" si="1132"/>
        <v>0</v>
      </c>
      <c r="CY331" s="315">
        <f t="shared" ca="1" si="1132"/>
        <v>0</v>
      </c>
      <c r="CZ331" s="315">
        <f t="shared" ca="1" si="1132"/>
        <v>0</v>
      </c>
    </row>
    <row r="332" spans="1:104" ht="15" hidden="1" customHeight="1" outlineLevel="1" x14ac:dyDescent="0.3">
      <c r="A332" s="304"/>
      <c r="B332" s="338"/>
      <c r="C332" s="305"/>
      <c r="D332" s="306"/>
      <c r="E332" s="401" t="str">
        <f>_xlfn.IFNA(INDEX(Table_Def[[Asset category]:[Unit]],MATCH(Insert_Assets!B332,Table_Def[Asset category],0),2),"")</f>
        <v/>
      </c>
      <c r="F332" s="339"/>
      <c r="G332" s="340" t="s">
        <v>211</v>
      </c>
      <c r="H332" s="309">
        <f t="shared" si="943"/>
        <v>0</v>
      </c>
      <c r="I332" s="341"/>
      <c r="J332" s="342"/>
      <c r="K332" s="311">
        <f t="shared" si="1129"/>
        <v>0</v>
      </c>
      <c r="L332" s="312">
        <f t="shared" si="1036"/>
        <v>1</v>
      </c>
      <c r="M332" s="313">
        <f t="shared" si="939"/>
        <v>0</v>
      </c>
      <c r="N332" s="316">
        <f>_xlfn.IFNA(IF(INDEX(Table_Def[],MATCH(B332,Table_Def[Asset category],0),3)=0,20,INDEX(Table_Def[],MATCH(B332,Table_Def[Asset category],0),3)),0)</f>
        <v>0</v>
      </c>
      <c r="P332" s="178"/>
      <c r="Q332" s="178"/>
      <c r="R332" s="178"/>
      <c r="S332" s="178"/>
      <c r="T332" s="302"/>
      <c r="U332" s="302"/>
      <c r="V332" s="302"/>
      <c r="W332" s="302"/>
      <c r="X332" s="302"/>
      <c r="Y332" s="302"/>
      <c r="Z332" s="302"/>
      <c r="AA332" s="302"/>
      <c r="AB332" s="302"/>
      <c r="AC332" s="302"/>
      <c r="AD332" s="302"/>
      <c r="AE332" s="302"/>
      <c r="AF332" s="302"/>
      <c r="AG332" s="302"/>
      <c r="AH332" s="302"/>
      <c r="AI332" s="302"/>
      <c r="AJ332" s="302"/>
      <c r="AK332" s="302"/>
      <c r="AL332" s="302"/>
      <c r="AM332" s="302"/>
      <c r="AN332" s="302"/>
      <c r="AO332" s="302"/>
      <c r="AP332" s="302"/>
      <c r="AQ332" s="302"/>
      <c r="AR332" s="302"/>
      <c r="AS332" s="302"/>
      <c r="AT332" s="302"/>
      <c r="AU332" s="302"/>
      <c r="AV332" s="302"/>
      <c r="AW332" s="302"/>
      <c r="AX332" s="302"/>
      <c r="AY332" s="302"/>
      <c r="AZ332" s="302"/>
      <c r="BA332" s="302"/>
      <c r="BB332" s="302"/>
      <c r="BC332" s="302"/>
      <c r="BD332" s="302"/>
      <c r="BE332" s="302"/>
      <c r="BF332" s="302"/>
      <c r="BG332" s="302"/>
      <c r="BH332" s="302"/>
      <c r="BI332" s="302"/>
      <c r="BJ332" s="302"/>
      <c r="BK332" s="302"/>
      <c r="BL332" s="302"/>
      <c r="BM332" s="302"/>
      <c r="BN332" s="302"/>
      <c r="BO332" s="302"/>
      <c r="BP332" s="302"/>
      <c r="BQ332" s="302"/>
      <c r="BR332" s="302"/>
      <c r="BS332" s="302"/>
      <c r="BT332" s="302"/>
      <c r="BU332" s="302"/>
      <c r="BV332" s="302"/>
      <c r="BW332" s="302"/>
      <c r="BX332" s="302"/>
      <c r="BY332" s="302"/>
      <c r="BZ332" s="302"/>
      <c r="CA332" s="302"/>
      <c r="CB332" s="189"/>
      <c r="CC332" s="303"/>
      <c r="CD332" s="303"/>
      <c r="CE332" s="53" t="s">
        <v>47</v>
      </c>
      <c r="CG332" s="315">
        <f>CG330*Insert_Finance!$C$17</f>
        <v>0</v>
      </c>
      <c r="CH332" s="315">
        <f ca="1">CH330*Insert_Finance!$C$17</f>
        <v>0</v>
      </c>
      <c r="CI332" s="315">
        <f ca="1">CI330*Insert_Finance!$C$17</f>
        <v>0</v>
      </c>
      <c r="CJ332" s="315">
        <f ca="1">CJ330*Insert_Finance!$C$17</f>
        <v>0</v>
      </c>
      <c r="CK332" s="315">
        <f ca="1">CK330*Insert_Finance!$C$17</f>
        <v>0</v>
      </c>
      <c r="CL332" s="315">
        <f ca="1">CL330*Insert_Finance!$C$17</f>
        <v>0</v>
      </c>
      <c r="CM332" s="315">
        <f ca="1">CM330*Insert_Finance!$C$17</f>
        <v>0</v>
      </c>
      <c r="CN332" s="315">
        <f ca="1">CN330*Insert_Finance!$C$17</f>
        <v>0</v>
      </c>
      <c r="CO332" s="315">
        <f ca="1">CO330*Insert_Finance!$C$17</f>
        <v>0</v>
      </c>
      <c r="CP332" s="315">
        <f ca="1">CP330*Insert_Finance!$C$17</f>
        <v>0</v>
      </c>
      <c r="CQ332" s="315">
        <f ca="1">CQ330*Insert_Finance!$C$17</f>
        <v>0</v>
      </c>
      <c r="CR332" s="315">
        <f ca="1">CR330*Insert_Finance!$C$17</f>
        <v>0</v>
      </c>
      <c r="CS332" s="315">
        <f ca="1">CS330*Insert_Finance!$C$17</f>
        <v>0</v>
      </c>
      <c r="CT332" s="315">
        <f ca="1">CT330*Insert_Finance!$C$17</f>
        <v>0</v>
      </c>
      <c r="CU332" s="315">
        <f ca="1">CU330*Insert_Finance!$C$17</f>
        <v>0</v>
      </c>
      <c r="CV332" s="315">
        <f ca="1">CV330*Insert_Finance!$C$17</f>
        <v>0</v>
      </c>
      <c r="CW332" s="315">
        <f ca="1">CW330*Insert_Finance!$C$17</f>
        <v>0</v>
      </c>
      <c r="CX332" s="315">
        <f ca="1">CX330*Insert_Finance!$C$17</f>
        <v>0</v>
      </c>
      <c r="CY332" s="315">
        <f ca="1">CY330*Insert_Finance!$C$17</f>
        <v>0</v>
      </c>
      <c r="CZ332" s="315">
        <f ca="1">CZ330*Insert_Finance!$C$17</f>
        <v>0</v>
      </c>
    </row>
    <row r="333" spans="1:104" ht="15" hidden="1" customHeight="1" outlineLevel="1" x14ac:dyDescent="0.3">
      <c r="A333" s="304"/>
      <c r="B333" s="338"/>
      <c r="C333" s="305"/>
      <c r="D333" s="306"/>
      <c r="E333" s="401" t="str">
        <f>_xlfn.IFNA(INDEX(Table_Def[[Asset category]:[Unit]],MATCH(Insert_Assets!B333,Table_Def[Asset category],0),2),"")</f>
        <v/>
      </c>
      <c r="F333" s="339"/>
      <c r="G333" s="340" t="s">
        <v>211</v>
      </c>
      <c r="H333" s="309">
        <f t="shared" si="943"/>
        <v>0</v>
      </c>
      <c r="I333" s="341"/>
      <c r="J333" s="342"/>
      <c r="K333" s="311">
        <f t="shared" si="1129"/>
        <v>0</v>
      </c>
      <c r="L333" s="312">
        <f t="shared" si="1036"/>
        <v>1</v>
      </c>
      <c r="M333" s="313">
        <f t="shared" si="939"/>
        <v>0</v>
      </c>
      <c r="N333" s="316">
        <f>_xlfn.IFNA(IF(INDEX(Table_Def[],MATCH(B333,Table_Def[Asset category],0),3)=0,20,INDEX(Table_Def[],MATCH(B333,Table_Def[Asset category],0),3)),0)</f>
        <v>0</v>
      </c>
      <c r="P333" s="178"/>
      <c r="Q333" s="178"/>
      <c r="R333" s="178"/>
      <c r="S333" s="178"/>
      <c r="T333" s="302"/>
      <c r="U333" s="302"/>
      <c r="V333" s="302"/>
      <c r="W333" s="302"/>
      <c r="X333" s="302"/>
      <c r="Y333" s="302"/>
      <c r="Z333" s="302"/>
      <c r="AA333" s="302"/>
      <c r="AB333" s="302"/>
      <c r="AC333" s="302"/>
      <c r="AD333" s="302"/>
      <c r="AE333" s="302"/>
      <c r="AF333" s="302"/>
      <c r="AG333" s="302"/>
      <c r="AH333" s="302"/>
      <c r="AI333" s="302"/>
      <c r="AJ333" s="302"/>
      <c r="AK333" s="302"/>
      <c r="AL333" s="302"/>
      <c r="AM333" s="302"/>
      <c r="AN333" s="302"/>
      <c r="AO333" s="302"/>
      <c r="AP333" s="302"/>
      <c r="AQ333" s="302"/>
      <c r="AR333" s="302"/>
      <c r="AS333" s="302"/>
      <c r="AT333" s="302"/>
      <c r="AU333" s="302"/>
      <c r="AV333" s="302"/>
      <c r="AW333" s="302"/>
      <c r="AX333" s="302"/>
      <c r="AY333" s="302"/>
      <c r="AZ333" s="302"/>
      <c r="BA333" s="302"/>
      <c r="BB333" s="302"/>
      <c r="BC333" s="302"/>
      <c r="BD333" s="302"/>
      <c r="BE333" s="302"/>
      <c r="BF333" s="302"/>
      <c r="BG333" s="302"/>
      <c r="BH333" s="302"/>
      <c r="BI333" s="302"/>
      <c r="BJ333" s="302"/>
      <c r="BK333" s="302"/>
      <c r="BL333" s="302"/>
      <c r="BM333" s="302"/>
      <c r="BN333" s="302"/>
      <c r="BO333" s="302"/>
      <c r="BP333" s="302"/>
      <c r="BQ333" s="302"/>
      <c r="BR333" s="302"/>
      <c r="BS333" s="302"/>
      <c r="BT333" s="302"/>
      <c r="BU333" s="302"/>
      <c r="BV333" s="302"/>
      <c r="BW333" s="302"/>
      <c r="BX333" s="302"/>
      <c r="BY333" s="302"/>
      <c r="BZ333" s="302"/>
      <c r="CA333" s="302"/>
      <c r="CB333" s="189"/>
      <c r="CC333" s="303"/>
      <c r="CD333" s="303"/>
      <c r="CE333" s="53" t="s">
        <v>48</v>
      </c>
      <c r="CF333" s="315"/>
      <c r="CG333" s="315">
        <f ca="1">IF(CG330=0,0,
IF(CG330&lt;1,0,
IF($N327-CG328&lt;&gt;$N327,-PMT(Insert_Finance!$C$17,$N327,OFFSET(CG330,,(CG328-$N327),1,1),0,0),
IF(CG328=0,0,CF333))))</f>
        <v>0</v>
      </c>
      <c r="CH333" s="315">
        <f ca="1">IF(CH330=0,0,
IF(CH330&lt;1,0,
IF($N327-CH328&lt;&gt;$N327,-PMT(Insert_Finance!$C$17,$N327,OFFSET(CH330,,(CH328-$N327),1,1),0,0),
IF(CH328=0,0,CG333))))</f>
        <v>0</v>
      </c>
      <c r="CI333" s="315">
        <f ca="1">IF(CI330=0,0,
IF(CI330&lt;1,0,
IF($N327-CI328&lt;&gt;$N327,-PMT(Insert_Finance!$C$17,$N327,OFFSET(CI330,,(CI328-$N327),1,1),0,0),
IF(CI328=0,0,CH333))))</f>
        <v>0</v>
      </c>
      <c r="CJ333" s="315">
        <f ca="1">IF(CJ330=0,0,
IF(CJ330&lt;1,0,
IF($N327-CJ328&lt;&gt;$N327,-PMT(Insert_Finance!$C$17,$N327,OFFSET(CJ330,,(CJ328-$N327),1,1),0,0),
IF(CJ328=0,0,CI333))))</f>
        <v>0</v>
      </c>
      <c r="CK333" s="315">
        <f ca="1">IF(CK330=0,0,
IF(CK330&lt;1,0,
IF($N327-CK328&lt;&gt;$N327,-PMT(Insert_Finance!$C$17,$N327,OFFSET(CK330,,(CK328-$N327),1,1),0,0),
IF(CK328=0,0,CJ333))))</f>
        <v>0</v>
      </c>
      <c r="CL333" s="315">
        <f ca="1">IF(CL330=0,0,
IF(CL330&lt;1,0,
IF($N327-CL328&lt;&gt;$N327,-PMT(Insert_Finance!$C$17,$N327,OFFSET(CL330,,(CL328-$N327),1,1),0,0),
IF(CL328=0,0,CK333))))</f>
        <v>0</v>
      </c>
      <c r="CM333" s="315">
        <f ca="1">IF(CM330=0,0,
IF(CM330&lt;1,0,
IF($N327-CM328&lt;&gt;$N327,-PMT(Insert_Finance!$C$17,$N327,OFFSET(CM330,,(CM328-$N327),1,1),0,0),
IF(CM328=0,0,CL333))))</f>
        <v>0</v>
      </c>
      <c r="CN333" s="315">
        <f ca="1">IF(CN330=0,0,
IF(CN330&lt;1,0,
IF($N327-CN328&lt;&gt;$N327,-PMT(Insert_Finance!$C$17,$N327,OFFSET(CN330,,(CN328-$N327),1,1),0,0),
IF(CN328=0,0,CM333))))</f>
        <v>0</v>
      </c>
      <c r="CO333" s="315">
        <f ca="1">IF(CO330=0,0,
IF(CO330&lt;1,0,
IF($N327-CO328&lt;&gt;$N327,-PMT(Insert_Finance!$C$17,$N327,OFFSET(CO330,,(CO328-$N327),1,1),0,0),
IF(CO328=0,0,CN333))))</f>
        <v>0</v>
      </c>
      <c r="CP333" s="315">
        <f ca="1">IF(CP330=0,0,
IF(CP330&lt;1,0,
IF($N327-CP328&lt;&gt;$N327,-PMT(Insert_Finance!$C$17,$N327,OFFSET(CP330,,(CP328-$N327),1,1),0,0),
IF(CP328=0,0,CO333))))</f>
        <v>0</v>
      </c>
      <c r="CQ333" s="315">
        <f ca="1">IF(CQ330=0,0,
IF(CQ330&lt;1,0,
IF($N327-CQ328&lt;&gt;$N327,-PMT(Insert_Finance!$C$17,$N327,OFFSET(CQ330,,(CQ328-$N327),1,1),0,0),
IF(CQ328=0,0,CP333))))</f>
        <v>0</v>
      </c>
      <c r="CR333" s="315">
        <f ca="1">IF(CR330=0,0,
IF(CR330&lt;1,0,
IF($N327-CR328&lt;&gt;$N327,-PMT(Insert_Finance!$C$17,$N327,OFFSET(CR330,,(CR328-$N327),1,1),0,0),
IF(CR328=0,0,CQ333))))</f>
        <v>0</v>
      </c>
      <c r="CS333" s="315">
        <f ca="1">IF(CS330=0,0,
IF(CS330&lt;1,0,
IF($N327-CS328&lt;&gt;$N327,-PMT(Insert_Finance!$C$17,$N327,OFFSET(CS330,,(CS328-$N327),1,1),0,0),
IF(CS328=0,0,CR333))))</f>
        <v>0</v>
      </c>
      <c r="CT333" s="315">
        <f ca="1">IF(CT330=0,0,
IF(CT330&lt;1,0,
IF($N327-CT328&lt;&gt;$N327,-PMT(Insert_Finance!$C$17,$N327,OFFSET(CT330,,(CT328-$N327),1,1),0,0),
IF(CT328=0,0,CS333))))</f>
        <v>0</v>
      </c>
      <c r="CU333" s="315">
        <f ca="1">IF(CU330=0,0,
IF(CU330&lt;1,0,
IF($N327-CU328&lt;&gt;$N327,-PMT(Insert_Finance!$C$17,$N327,OFFSET(CU330,,(CU328-$N327),1,1),0,0),
IF(CU328=0,0,CT333))))</f>
        <v>0</v>
      </c>
      <c r="CV333" s="315">
        <f ca="1">IF(CV330=0,0,
IF(CV330&lt;1,0,
IF($N327-CV328&lt;&gt;$N327,-PMT(Insert_Finance!$C$17,$N327,OFFSET(CV330,,(CV328-$N327),1,1),0,0),
IF(CV328=0,0,CU333))))</f>
        <v>0</v>
      </c>
      <c r="CW333" s="315">
        <f ca="1">IF(CW330=0,0,
IF(CW330&lt;1,0,
IF($N327-CW328&lt;&gt;$N327,-PMT(Insert_Finance!$C$17,$N327,OFFSET(CW330,,(CW328-$N327),1,1),0,0),
IF(CW328=0,0,CV333))))</f>
        <v>0</v>
      </c>
      <c r="CX333" s="315">
        <f ca="1">IF(CX330=0,0,
IF(CX330&lt;1,0,
IF($N327-CX328&lt;&gt;$N327,-PMT(Insert_Finance!$C$17,$N327,OFFSET(CX330,,(CX328-$N327),1,1),0,0),
IF(CX328=0,0,CW333))))</f>
        <v>0</v>
      </c>
      <c r="CY333" s="315">
        <f ca="1">IF(CY330=0,0,
IF(CY330&lt;1,0,
IF($N327-CY328&lt;&gt;$N327,-PMT(Insert_Finance!$C$17,$N327,OFFSET(CY330,,(CY328-$N327),1,1),0,0),
IF(CY328=0,0,CX333))))</f>
        <v>0</v>
      </c>
      <c r="CZ333" s="315">
        <f ca="1">IF(CZ330=0,0,
IF(CZ330&lt;1,0,
IF($N327-CZ328&lt;&gt;$N327,-PMT(Insert_Finance!$C$17,$N327,OFFSET(CZ330,,(CZ328-$N327),1,1),0,0),
IF(CZ328=0,0,CY333))))</f>
        <v>0</v>
      </c>
    </row>
    <row r="334" spans="1:104" ht="30" customHeight="1" collapsed="1" x14ac:dyDescent="0.3">
      <c r="A334" s="304"/>
      <c r="B334" s="674"/>
      <c r="C334" s="657"/>
      <c r="D334" s="658"/>
      <c r="E334" s="401" t="str">
        <f>_xlfn.IFNA(INDEX(Table_Def[[Asset category]:[Unit]],MATCH(Insert_Assets!B334,Table_Def[Asset category],0),2),"")</f>
        <v/>
      </c>
      <c r="F334" s="682"/>
      <c r="G334" s="340" t="s">
        <v>211</v>
      </c>
      <c r="H334" s="309">
        <f t="shared" si="943"/>
        <v>0</v>
      </c>
      <c r="I334" s="687"/>
      <c r="J334" s="688"/>
      <c r="K334" s="311">
        <f t="shared" si="1129"/>
        <v>0</v>
      </c>
      <c r="L334" s="312">
        <f t="shared" si="1036"/>
        <v>1</v>
      </c>
      <c r="M334" s="313">
        <f t="shared" si="939"/>
        <v>0</v>
      </c>
      <c r="N334" s="316">
        <f>_xlfn.IFNA(IF(INDEX(Table_Def[],MATCH(B334,Table_Def[Asset category],0),3)=0,20,INDEX(Table_Def[],MATCH(B334,Table_Def[Asset category],0),3)),0)</f>
        <v>0</v>
      </c>
      <c r="P334" s="178"/>
      <c r="Q334" s="178"/>
      <c r="R334" s="178"/>
      <c r="S334" s="178"/>
      <c r="T334" s="302">
        <f t="shared" si="944"/>
        <v>0</v>
      </c>
      <c r="U334" s="302">
        <f>SUMIF($CG$6:$CZ$6,T$17,$CG337:$CZ337)</f>
        <v>0</v>
      </c>
      <c r="V334" s="302">
        <f>SUMIF($CG$6:$CZ$6,T$17,$CG339:$CZ339)</f>
        <v>0</v>
      </c>
      <c r="W334" s="302">
        <f t="shared" si="945"/>
        <v>0</v>
      </c>
      <c r="X334" s="302">
        <f>SUMIF($CG$6:$CZ$6,W$17,$CG337:$CZ337)</f>
        <v>0</v>
      </c>
      <c r="Y334" s="302">
        <f>SUMIF($CG$6:$CZ$6,W$17,$CG339:$CZ339)</f>
        <v>0</v>
      </c>
      <c r="Z334" s="302">
        <f t="shared" si="946"/>
        <v>0</v>
      </c>
      <c r="AA334" s="302">
        <f>SUMIF($CG$6:$CZ$6,Z$17,$CG337:$CZ337)</f>
        <v>0</v>
      </c>
      <c r="AB334" s="302">
        <f>SUMIF($CG$6:$CZ$6,Z$17,$CG339:$CZ339)</f>
        <v>0</v>
      </c>
      <c r="AC334" s="302">
        <f t="shared" si="947"/>
        <v>0</v>
      </c>
      <c r="AD334" s="302">
        <f>SUMIF($CG$6:$CZ$6,AC$17,$CG337:$CZ337)</f>
        <v>0</v>
      </c>
      <c r="AE334" s="302">
        <f>SUMIF($CG$6:$CZ$6,AC$17,$CG339:$CZ339)</f>
        <v>0</v>
      </c>
      <c r="AF334" s="302">
        <f t="shared" si="948"/>
        <v>0</v>
      </c>
      <c r="AG334" s="302">
        <f>SUMIF($CG$6:$CZ$6,AF$17,$CG337:$CZ337)</f>
        <v>0</v>
      </c>
      <c r="AH334" s="302">
        <f>SUMIF($CG$6:$CZ$6,AF$17,$CG339:$CZ339)</f>
        <v>0</v>
      </c>
      <c r="AI334" s="302">
        <f t="shared" si="949"/>
        <v>0</v>
      </c>
      <c r="AJ334" s="302">
        <f>SUMIF($CG$6:$CZ$6,AI$17,$CG337:$CZ337)</f>
        <v>0</v>
      </c>
      <c r="AK334" s="302">
        <f>SUMIF($CG$6:$CZ$6,AI$17,$CG339:$CZ339)</f>
        <v>0</v>
      </c>
      <c r="AL334" s="302">
        <f t="shared" si="950"/>
        <v>0</v>
      </c>
      <c r="AM334" s="302">
        <f>SUMIF($CG$6:$CZ$6,AL$17,$CG337:$CZ337)</f>
        <v>0</v>
      </c>
      <c r="AN334" s="302">
        <f>SUMIF($CG$6:$CZ$6,AL$17,$CG339:$CZ339)</f>
        <v>0</v>
      </c>
      <c r="AO334" s="302">
        <f t="shared" si="951"/>
        <v>0</v>
      </c>
      <c r="AP334" s="302">
        <f>SUMIF($CG$6:$CZ$6,AO$17,$CG337:$CZ337)</f>
        <v>0</v>
      </c>
      <c r="AQ334" s="302">
        <f>SUMIF($CG$6:$CZ$6,AO$17,$CG339:$CZ339)</f>
        <v>0</v>
      </c>
      <c r="AR334" s="302">
        <f t="shared" si="952"/>
        <v>0</v>
      </c>
      <c r="AS334" s="302">
        <f>SUMIF($CG$6:$CZ$6,AR$17,$CG337:$CZ337)</f>
        <v>0</v>
      </c>
      <c r="AT334" s="302">
        <f>SUMIF($CG$6:$CZ$6,AR$17,$CG339:$CZ339)</f>
        <v>0</v>
      </c>
      <c r="AU334" s="302">
        <f t="shared" si="953"/>
        <v>0</v>
      </c>
      <c r="AV334" s="302">
        <f>SUMIF($CG$6:$CZ$6,AU$17,$CG337:$CZ337)</f>
        <v>0</v>
      </c>
      <c r="AW334" s="302">
        <f>SUMIF($CG$6:$CZ$6,AU$17,$CG339:$CZ339)</f>
        <v>0</v>
      </c>
      <c r="AX334" s="302">
        <f t="shared" si="954"/>
        <v>0</v>
      </c>
      <c r="AY334" s="302">
        <f>SUMIF($CG$6:$CZ$6,AX$17,$CG337:$CZ337)</f>
        <v>0</v>
      </c>
      <c r="AZ334" s="302">
        <f>SUMIF($CG$6:$CZ$6,AX$17,$CG339:$CZ339)</f>
        <v>0</v>
      </c>
      <c r="BA334" s="302">
        <f t="shared" si="955"/>
        <v>0</v>
      </c>
      <c r="BB334" s="302">
        <f>SUMIF($CG$6:$CZ$6,BA$17,$CG337:$CZ337)</f>
        <v>0</v>
      </c>
      <c r="BC334" s="302">
        <f>SUMIF($CG$6:$CZ$6,BA$17,$CG339:$CZ339)</f>
        <v>0</v>
      </c>
      <c r="BD334" s="302">
        <f t="shared" si="956"/>
        <v>0</v>
      </c>
      <c r="BE334" s="302">
        <f>SUMIF($CG$6:$CZ$6,BD$17,$CG337:$CZ337)</f>
        <v>0</v>
      </c>
      <c r="BF334" s="302">
        <f>SUMIF($CG$6:$CZ$6,BD$17,$CG339:$CZ339)</f>
        <v>0</v>
      </c>
      <c r="BG334" s="302">
        <f t="shared" si="957"/>
        <v>0</v>
      </c>
      <c r="BH334" s="302">
        <f>SUMIF($CG$6:$CZ$6,BG$17,$CG337:$CZ337)</f>
        <v>0</v>
      </c>
      <c r="BI334" s="302">
        <f>SUMIF($CG$6:$CZ$6,BG$17,$CG339:$CZ339)</f>
        <v>0</v>
      </c>
      <c r="BJ334" s="302">
        <f t="shared" si="958"/>
        <v>0</v>
      </c>
      <c r="BK334" s="302">
        <f>SUMIF($CG$6:$CZ$6,BJ$17,$CG337:$CZ337)</f>
        <v>0</v>
      </c>
      <c r="BL334" s="302">
        <f>SUMIF($CG$6:$CZ$6,BJ$17,$CG339:$CZ339)</f>
        <v>0</v>
      </c>
      <c r="BM334" s="302">
        <f t="shared" si="959"/>
        <v>0</v>
      </c>
      <c r="BN334" s="302">
        <f>SUMIF($CG$6:$CZ$6,BM$17,$CG337:$CZ337)</f>
        <v>0</v>
      </c>
      <c r="BO334" s="302">
        <f>SUMIF($CG$6:$CZ$6,BM$17,$CG339:$CZ339)</f>
        <v>0</v>
      </c>
      <c r="BP334" s="302">
        <f t="shared" si="960"/>
        <v>0</v>
      </c>
      <c r="BQ334" s="302">
        <f>SUMIF($CG$6:$CZ$6,BP$17,$CG337:$CZ337)</f>
        <v>0</v>
      </c>
      <c r="BR334" s="302">
        <f>SUMIF($CG$6:$CZ$6,BP$17,$CG339:$CZ339)</f>
        <v>0</v>
      </c>
      <c r="BS334" s="302">
        <f t="shared" si="961"/>
        <v>0</v>
      </c>
      <c r="BT334" s="302">
        <f>SUMIF($CG$6:$CZ$6,BS$17,$CG337:$CZ337)</f>
        <v>0</v>
      </c>
      <c r="BU334" s="302">
        <f>SUMIF($CG$6:$CZ$6,BS$17,$CG339:$CZ339)</f>
        <v>0</v>
      </c>
      <c r="BV334" s="302">
        <f t="shared" si="962"/>
        <v>0</v>
      </c>
      <c r="BW334" s="302">
        <f>SUMIF($CG$6:$CZ$6,BV$17,$CG337:$CZ337)</f>
        <v>0</v>
      </c>
      <c r="BX334" s="302">
        <f>SUMIF($CG$6:$CZ$6,BV$17,$CG339:$CZ339)</f>
        <v>0</v>
      </c>
      <c r="BY334" s="302">
        <f t="shared" si="963"/>
        <v>0</v>
      </c>
      <c r="BZ334" s="302">
        <f>SUMIF($CG$6:$CZ$6,BY$17,$CG337:$CZ337)</f>
        <v>0</v>
      </c>
      <c r="CA334" s="302">
        <f>SUMIF($CG$6:$CZ$6,BY$17,$CG339:$CZ339)</f>
        <v>0</v>
      </c>
      <c r="CB334" s="189"/>
      <c r="CC334" s="303"/>
      <c r="CD334" s="303"/>
      <c r="CF334" s="293"/>
      <c r="CG334" s="315"/>
    </row>
    <row r="335" spans="1:104" ht="15" hidden="1" customHeight="1" outlineLevel="1" x14ac:dyDescent="0.3">
      <c r="A335" s="304"/>
      <c r="B335" s="338"/>
      <c r="C335" s="305"/>
      <c r="D335" s="306"/>
      <c r="E335" s="401" t="str">
        <f>_xlfn.IFNA(INDEX(Table_Def[[Asset category]:[Unit]],MATCH(Insert_Assets!B335,Table_Def[Asset category],0),2),"")</f>
        <v/>
      </c>
      <c r="F335" s="339"/>
      <c r="G335" s="340" t="s">
        <v>211</v>
      </c>
      <c r="H335" s="309">
        <f t="shared" si="943"/>
        <v>0</v>
      </c>
      <c r="I335" s="341"/>
      <c r="J335" s="342"/>
      <c r="K335" s="311">
        <f t="shared" si="1129"/>
        <v>0</v>
      </c>
      <c r="L335" s="312">
        <f t="shared" si="1036"/>
        <v>1</v>
      </c>
      <c r="M335" s="313">
        <f t="shared" si="939"/>
        <v>0</v>
      </c>
      <c r="N335" s="316">
        <f>_xlfn.IFNA(IF(INDEX(Table_Def[],MATCH(B335,Table_Def[Asset category],0),3)=0,20,INDEX(Table_Def[],MATCH(B335,Table_Def[Asset category],0),3)),0)</f>
        <v>0</v>
      </c>
      <c r="P335" s="178"/>
      <c r="Q335" s="178"/>
      <c r="R335" s="178"/>
      <c r="S335" s="178"/>
      <c r="T335" s="302"/>
      <c r="U335" s="302"/>
      <c r="V335" s="302"/>
      <c r="W335" s="302"/>
      <c r="X335" s="302"/>
      <c r="Y335" s="302"/>
      <c r="Z335" s="302"/>
      <c r="AA335" s="302"/>
      <c r="AB335" s="302"/>
      <c r="AC335" s="302"/>
      <c r="AD335" s="302"/>
      <c r="AE335" s="302"/>
      <c r="AF335" s="302"/>
      <c r="AG335" s="302"/>
      <c r="AH335" s="302"/>
      <c r="AI335" s="302"/>
      <c r="AJ335" s="302"/>
      <c r="AK335" s="302"/>
      <c r="AL335" s="302"/>
      <c r="AM335" s="302"/>
      <c r="AN335" s="302"/>
      <c r="AO335" s="302"/>
      <c r="AP335" s="302"/>
      <c r="AQ335" s="302"/>
      <c r="AR335" s="302"/>
      <c r="AS335" s="302"/>
      <c r="AT335" s="302"/>
      <c r="AU335" s="302"/>
      <c r="AV335" s="302"/>
      <c r="AW335" s="302"/>
      <c r="AX335" s="302"/>
      <c r="AY335" s="302"/>
      <c r="AZ335" s="302"/>
      <c r="BA335" s="302"/>
      <c r="BB335" s="302"/>
      <c r="BC335" s="302"/>
      <c r="BD335" s="302"/>
      <c r="BE335" s="302"/>
      <c r="BF335" s="302"/>
      <c r="BG335" s="302"/>
      <c r="BH335" s="302"/>
      <c r="BI335" s="302"/>
      <c r="BJ335" s="302"/>
      <c r="BK335" s="302"/>
      <c r="BL335" s="302"/>
      <c r="BM335" s="302"/>
      <c r="BN335" s="302"/>
      <c r="BO335" s="302"/>
      <c r="BP335" s="302"/>
      <c r="BQ335" s="302"/>
      <c r="BR335" s="302"/>
      <c r="BS335" s="302"/>
      <c r="BT335" s="302"/>
      <c r="BU335" s="302"/>
      <c r="BV335" s="302"/>
      <c r="BW335" s="302"/>
      <c r="BX335" s="302"/>
      <c r="BY335" s="302"/>
      <c r="BZ335" s="302"/>
      <c r="CA335" s="302"/>
      <c r="CB335" s="189"/>
      <c r="CC335" s="303"/>
      <c r="CD335" s="303"/>
      <c r="CE335" s="53" t="s">
        <v>49</v>
      </c>
      <c r="CF335" s="293"/>
      <c r="CG335" s="314">
        <f>IF($I334=CG$6,$N334,
IF(CF334&gt;0,CF334-1,0))</f>
        <v>0</v>
      </c>
      <c r="CH335" s="314">
        <f ca="1">IF(OR($I334=CH$6,CG336=$N334),$N334,
IF(CG335&gt;0,CG335-1,0))</f>
        <v>0</v>
      </c>
      <c r="CI335" s="314">
        <f t="shared" ref="CI335" ca="1" si="1133">IF(OR($I334=CI$6,CH336=$N334),$N334,
IF(CH335&gt;0,CH335-1,0))</f>
        <v>0</v>
      </c>
      <c r="CJ335" s="314">
        <f t="shared" ref="CJ335" ca="1" si="1134">IF(OR($I334=CJ$6,CI336=$N334),$N334,
IF(CI335&gt;0,CI335-1,0))</f>
        <v>0</v>
      </c>
      <c r="CK335" s="314">
        <f t="shared" ref="CK335" ca="1" si="1135">IF(OR($I334=CK$6,CJ336=$N334),$N334,
IF(CJ335&gt;0,CJ335-1,0))</f>
        <v>0</v>
      </c>
      <c r="CL335" s="314">
        <f t="shared" ref="CL335" ca="1" si="1136">IF(OR($I334=CL$6,CK336=$N334),$N334,
IF(CK335&gt;0,CK335-1,0))</f>
        <v>0</v>
      </c>
      <c r="CM335" s="314">
        <f t="shared" ref="CM335" ca="1" si="1137">IF(OR($I334=CM$6,CL336=$N334),$N334,
IF(CL335&gt;0,CL335-1,0))</f>
        <v>0</v>
      </c>
      <c r="CN335" s="314">
        <f t="shared" ref="CN335" ca="1" si="1138">IF(OR($I334=CN$6,CM336=$N334),$N334,
IF(CM335&gt;0,CM335-1,0))</f>
        <v>0</v>
      </c>
      <c r="CO335" s="314">
        <f t="shared" ref="CO335" ca="1" si="1139">IF(OR($I334=CO$6,CN336=$N334),$N334,
IF(CN335&gt;0,CN335-1,0))</f>
        <v>0</v>
      </c>
      <c r="CP335" s="314">
        <f t="shared" ref="CP335" ca="1" si="1140">IF(OR($I334=CP$6,CO336=$N334),$N334,
IF(CO335&gt;0,CO335-1,0))</f>
        <v>0</v>
      </c>
      <c r="CQ335" s="314">
        <f t="shared" ref="CQ335" ca="1" si="1141">IF(OR($I334=CQ$6,CP336=$N334),$N334,
IF(CP335&gt;0,CP335-1,0))</f>
        <v>0</v>
      </c>
      <c r="CR335" s="314">
        <f t="shared" ref="CR335" ca="1" si="1142">IF(OR($I334=CR$6,CQ336=$N334),$N334,
IF(CQ335&gt;0,CQ335-1,0))</f>
        <v>0</v>
      </c>
      <c r="CS335" s="314">
        <f t="shared" ref="CS335" ca="1" si="1143">IF(OR($I334=CS$6,CR336=$N334),$N334,
IF(CR335&gt;0,CR335-1,0))</f>
        <v>0</v>
      </c>
      <c r="CT335" s="314">
        <f t="shared" ref="CT335" ca="1" si="1144">IF(OR($I334=CT$6,CS336=$N334),$N334,
IF(CS335&gt;0,CS335-1,0))</f>
        <v>0</v>
      </c>
      <c r="CU335" s="314">
        <f t="shared" ref="CU335" ca="1" si="1145">IF(OR($I334=CU$6,CT336=$N334),$N334,
IF(CT335&gt;0,CT335-1,0))</f>
        <v>0</v>
      </c>
      <c r="CV335" s="314">
        <f t="shared" ref="CV335" ca="1" si="1146">IF(OR($I334=CV$6,CU336=$N334),$N334,
IF(CU335&gt;0,CU335-1,0))</f>
        <v>0</v>
      </c>
      <c r="CW335" s="314">
        <f t="shared" ref="CW335" ca="1" si="1147">IF(OR($I334=CW$6,CV336=$N334),$N334,
IF(CV335&gt;0,CV335-1,0))</f>
        <v>0</v>
      </c>
      <c r="CX335" s="314">
        <f t="shared" ref="CX335" ca="1" si="1148">IF(OR($I334=CX$6,CW336=$N334),$N334,
IF(CW335&gt;0,CW335-1,0))</f>
        <v>0</v>
      </c>
      <c r="CY335" s="314">
        <f t="shared" ref="CY335" ca="1" si="1149">IF(OR($I334=CY$6,CX336=$N334),$N334,
IF(CX335&gt;0,CX335-1,0))</f>
        <v>0</v>
      </c>
      <c r="CZ335" s="314">
        <f t="shared" ref="CZ335" ca="1" si="1150">IF(OR($I334=CZ$6,CY336=$N334),$N334,
IF(CY335&gt;0,CY335-1,0))</f>
        <v>0</v>
      </c>
    </row>
    <row r="336" spans="1:104" ht="15" hidden="1" customHeight="1" outlineLevel="1" x14ac:dyDescent="0.3">
      <c r="A336" s="304"/>
      <c r="B336" s="338"/>
      <c r="C336" s="305"/>
      <c r="D336" s="306"/>
      <c r="E336" s="401" t="str">
        <f>_xlfn.IFNA(INDEX(Table_Def[[Asset category]:[Unit]],MATCH(Insert_Assets!B336,Table_Def[Asset category],0),2),"")</f>
        <v/>
      </c>
      <c r="F336" s="339"/>
      <c r="G336" s="340" t="s">
        <v>211</v>
      </c>
      <c r="H336" s="309">
        <f t="shared" si="943"/>
        <v>0</v>
      </c>
      <c r="I336" s="341"/>
      <c r="J336" s="342"/>
      <c r="K336" s="311"/>
      <c r="L336" s="312">
        <f t="shared" si="1036"/>
        <v>1</v>
      </c>
      <c r="M336" s="313">
        <f t="shared" si="939"/>
        <v>0</v>
      </c>
      <c r="N336" s="316">
        <f>_xlfn.IFNA(IF(INDEX(Table_Def[],MATCH(B336,Table_Def[Asset category],0),3)=0,20,INDEX(Table_Def[],MATCH(B336,Table_Def[Asset category],0),3)),0)</f>
        <v>0</v>
      </c>
      <c r="P336" s="178"/>
      <c r="Q336" s="178"/>
      <c r="R336" s="178"/>
      <c r="S336" s="178"/>
      <c r="T336" s="302"/>
      <c r="U336" s="302"/>
      <c r="V336" s="302"/>
      <c r="W336" s="302"/>
      <c r="X336" s="302"/>
      <c r="Y336" s="302"/>
      <c r="Z336" s="302"/>
      <c r="AA336" s="302"/>
      <c r="AB336" s="302"/>
      <c r="AC336" s="302"/>
      <c r="AD336" s="302"/>
      <c r="AE336" s="302"/>
      <c r="AF336" s="302"/>
      <c r="AG336" s="302"/>
      <c r="AH336" s="302"/>
      <c r="AI336" s="302"/>
      <c r="AJ336" s="302"/>
      <c r="AK336" s="302"/>
      <c r="AL336" s="302"/>
      <c r="AM336" s="302"/>
      <c r="AN336" s="302"/>
      <c r="AO336" s="302"/>
      <c r="AP336" s="302"/>
      <c r="AQ336" s="302"/>
      <c r="AR336" s="302"/>
      <c r="AS336" s="302"/>
      <c r="AT336" s="302"/>
      <c r="AU336" s="302"/>
      <c r="AV336" s="302"/>
      <c r="AW336" s="302"/>
      <c r="AX336" s="302"/>
      <c r="AY336" s="302"/>
      <c r="AZ336" s="302"/>
      <c r="BA336" s="302"/>
      <c r="BB336" s="302"/>
      <c r="BC336" s="302"/>
      <c r="BD336" s="302"/>
      <c r="BE336" s="302"/>
      <c r="BF336" s="302"/>
      <c r="BG336" s="302"/>
      <c r="BH336" s="302"/>
      <c r="BI336" s="302"/>
      <c r="BJ336" s="302"/>
      <c r="BK336" s="302"/>
      <c r="BL336" s="302"/>
      <c r="BM336" s="302"/>
      <c r="BN336" s="302"/>
      <c r="BO336" s="302"/>
      <c r="BP336" s="302"/>
      <c r="BQ336" s="302"/>
      <c r="BR336" s="302"/>
      <c r="BS336" s="302"/>
      <c r="BT336" s="302"/>
      <c r="BU336" s="302"/>
      <c r="BV336" s="302"/>
      <c r="BW336" s="302"/>
      <c r="BX336" s="302"/>
      <c r="BY336" s="302"/>
      <c r="BZ336" s="302"/>
      <c r="CA336" s="302"/>
      <c r="CB336" s="189"/>
      <c r="CC336" s="303"/>
      <c r="CD336" s="303"/>
      <c r="CE336" s="53" t="s">
        <v>116</v>
      </c>
      <c r="CF336" s="293"/>
      <c r="CG336" s="314">
        <f t="shared" ref="CG336" ca="1" si="1151">IF(AND(CG335=$N334,CG335&gt;0),1,IF(CG335=0,0,OFFSET(CG335,,(CG335-$N334),1,1)-CG335+1))</f>
        <v>0</v>
      </c>
      <c r="CH336" s="314">
        <f ca="1">IF(AND(CH335=$N334,CH335&gt;0),1,IF(CH335=0,0,OFFSET(CH335,,(CH335-$N334),1,1)-CH335+1))</f>
        <v>0</v>
      </c>
      <c r="CI336" s="314">
        <f t="shared" ref="CI336:CZ336" ca="1" si="1152">IF(AND(CI335=$N334,CI335&gt;0),1,IF(CI335=0,0,OFFSET(CI335,,(CI335-$N334),1,1)-CI335+1))</f>
        <v>0</v>
      </c>
      <c r="CJ336" s="314">
        <f t="shared" ca="1" si="1152"/>
        <v>0</v>
      </c>
      <c r="CK336" s="314">
        <f t="shared" ca="1" si="1152"/>
        <v>0</v>
      </c>
      <c r="CL336" s="314">
        <f t="shared" ca="1" si="1152"/>
        <v>0</v>
      </c>
      <c r="CM336" s="314">
        <f t="shared" ca="1" si="1152"/>
        <v>0</v>
      </c>
      <c r="CN336" s="314">
        <f t="shared" ca="1" si="1152"/>
        <v>0</v>
      </c>
      <c r="CO336" s="314">
        <f t="shared" ca="1" si="1152"/>
        <v>0</v>
      </c>
      <c r="CP336" s="314">
        <f t="shared" ca="1" si="1152"/>
        <v>0</v>
      </c>
      <c r="CQ336" s="314">
        <f t="shared" ca="1" si="1152"/>
        <v>0</v>
      </c>
      <c r="CR336" s="314">
        <f t="shared" ca="1" si="1152"/>
        <v>0</v>
      </c>
      <c r="CS336" s="314">
        <f t="shared" ca="1" si="1152"/>
        <v>0</v>
      </c>
      <c r="CT336" s="314">
        <f t="shared" ca="1" si="1152"/>
        <v>0</v>
      </c>
      <c r="CU336" s="314">
        <f t="shared" ca="1" si="1152"/>
        <v>0</v>
      </c>
      <c r="CV336" s="314">
        <f t="shared" ca="1" si="1152"/>
        <v>0</v>
      </c>
      <c r="CW336" s="314">
        <f t="shared" ca="1" si="1152"/>
        <v>0</v>
      </c>
      <c r="CX336" s="314">
        <f t="shared" ca="1" si="1152"/>
        <v>0</v>
      </c>
      <c r="CY336" s="314">
        <f t="shared" ca="1" si="1152"/>
        <v>0</v>
      </c>
      <c r="CZ336" s="314">
        <f t="shared" ca="1" si="1152"/>
        <v>0</v>
      </c>
    </row>
    <row r="337" spans="1:104" ht="15" hidden="1" customHeight="1" outlineLevel="1" x14ac:dyDescent="0.3">
      <c r="A337" s="304"/>
      <c r="B337" s="338"/>
      <c r="C337" s="305"/>
      <c r="D337" s="306"/>
      <c r="E337" s="401" t="str">
        <f>_xlfn.IFNA(INDEX(Table_Def[[Asset category]:[Unit]],MATCH(Insert_Assets!B337,Table_Def[Asset category],0),2),"")</f>
        <v/>
      </c>
      <c r="F337" s="339"/>
      <c r="G337" s="340" t="s">
        <v>211</v>
      </c>
      <c r="H337" s="309">
        <f t="shared" si="943"/>
        <v>0</v>
      </c>
      <c r="I337" s="341"/>
      <c r="J337" s="342"/>
      <c r="K337" s="311">
        <f t="shared" ref="K337:K342" si="1153">SUMIF($J$22:$J$384,J337,$H$22:$H$384)</f>
        <v>0</v>
      </c>
      <c r="L337" s="312">
        <f t="shared" si="1036"/>
        <v>1</v>
      </c>
      <c r="M337" s="313">
        <f t="shared" si="939"/>
        <v>0</v>
      </c>
      <c r="N337" s="316">
        <f>_xlfn.IFNA(IF(INDEX(Table_Def[],MATCH(B337,Table_Def[Asset category],0),3)=0,20,INDEX(Table_Def[],MATCH(B337,Table_Def[Asset category],0),3)),0)</f>
        <v>0</v>
      </c>
      <c r="P337" s="178"/>
      <c r="Q337" s="178"/>
      <c r="R337" s="178"/>
      <c r="S337" s="178"/>
      <c r="T337" s="302"/>
      <c r="U337" s="302"/>
      <c r="V337" s="302"/>
      <c r="W337" s="302"/>
      <c r="X337" s="302"/>
      <c r="Y337" s="302"/>
      <c r="Z337" s="302"/>
      <c r="AA337" s="302"/>
      <c r="AB337" s="302"/>
      <c r="AC337" s="302"/>
      <c r="AD337" s="302"/>
      <c r="AE337" s="302"/>
      <c r="AF337" s="302"/>
      <c r="AG337" s="302"/>
      <c r="AH337" s="302"/>
      <c r="AI337" s="302"/>
      <c r="AJ337" s="302"/>
      <c r="AK337" s="302"/>
      <c r="AL337" s="302"/>
      <c r="AM337" s="302"/>
      <c r="AN337" s="302"/>
      <c r="AO337" s="302"/>
      <c r="AP337" s="302"/>
      <c r="AQ337" s="302"/>
      <c r="AR337" s="302"/>
      <c r="AS337" s="302"/>
      <c r="AT337" s="302"/>
      <c r="AU337" s="302"/>
      <c r="AV337" s="302"/>
      <c r="AW337" s="302"/>
      <c r="AX337" s="302"/>
      <c r="AY337" s="302"/>
      <c r="AZ337" s="302"/>
      <c r="BA337" s="302"/>
      <c r="BB337" s="302"/>
      <c r="BC337" s="302"/>
      <c r="BD337" s="302"/>
      <c r="BE337" s="302"/>
      <c r="BF337" s="302"/>
      <c r="BG337" s="302"/>
      <c r="BH337" s="302"/>
      <c r="BI337" s="302"/>
      <c r="BJ337" s="302"/>
      <c r="BK337" s="302"/>
      <c r="BL337" s="302"/>
      <c r="BM337" s="302"/>
      <c r="BN337" s="302"/>
      <c r="BO337" s="302"/>
      <c r="BP337" s="302"/>
      <c r="BQ337" s="302"/>
      <c r="BR337" s="302"/>
      <c r="BS337" s="302"/>
      <c r="BT337" s="302"/>
      <c r="BU337" s="302"/>
      <c r="BV337" s="302"/>
      <c r="BW337" s="302"/>
      <c r="BX337" s="302"/>
      <c r="BY337" s="302"/>
      <c r="BZ337" s="302"/>
      <c r="CA337" s="302"/>
      <c r="CB337" s="189"/>
      <c r="CC337" s="303"/>
      <c r="CD337" s="303"/>
      <c r="CE337" s="53" t="s">
        <v>3</v>
      </c>
      <c r="CG337" s="315">
        <f t="shared" ref="CG337:CK337" si="1154">IF($I334=CG$6,$H334*$L334,IF(CG335=$N334,$H334,
IF(CF337&gt;0,+CF337-CF338,0)))</f>
        <v>0</v>
      </c>
      <c r="CH337" s="315">
        <f t="shared" ca="1" si="1154"/>
        <v>0</v>
      </c>
      <c r="CI337" s="315">
        <f t="shared" ca="1" si="1154"/>
        <v>0</v>
      </c>
      <c r="CJ337" s="315">
        <f t="shared" ca="1" si="1154"/>
        <v>0</v>
      </c>
      <c r="CK337" s="315">
        <f t="shared" ca="1" si="1154"/>
        <v>0</v>
      </c>
      <c r="CL337" s="315">
        <f ca="1">IF($I334=CL$6,$H334*$L334,IF(CL335=$N334,$H334,
IF(CK337&gt;0,+CK337-CK338,0)))</f>
        <v>0</v>
      </c>
      <c r="CM337" s="315">
        <f t="shared" ref="CM337:CZ337" ca="1" si="1155">IF($I334=CM$6,$H334*$L334,IF(CM335=$N334,$H334,
IF(CL337&gt;0,+CL337-CL338,0)))</f>
        <v>0</v>
      </c>
      <c r="CN337" s="315">
        <f t="shared" ca="1" si="1155"/>
        <v>0</v>
      </c>
      <c r="CO337" s="315">
        <f t="shared" ca="1" si="1155"/>
        <v>0</v>
      </c>
      <c r="CP337" s="315">
        <f t="shared" ca="1" si="1155"/>
        <v>0</v>
      </c>
      <c r="CQ337" s="315">
        <f t="shared" ca="1" si="1155"/>
        <v>0</v>
      </c>
      <c r="CR337" s="315">
        <f t="shared" ca="1" si="1155"/>
        <v>0</v>
      </c>
      <c r="CS337" s="315">
        <f t="shared" ca="1" si="1155"/>
        <v>0</v>
      </c>
      <c r="CT337" s="315">
        <f t="shared" ca="1" si="1155"/>
        <v>0</v>
      </c>
      <c r="CU337" s="315">
        <f t="shared" ca="1" si="1155"/>
        <v>0</v>
      </c>
      <c r="CV337" s="315">
        <f t="shared" ca="1" si="1155"/>
        <v>0</v>
      </c>
      <c r="CW337" s="315">
        <f t="shared" ca="1" si="1155"/>
        <v>0</v>
      </c>
      <c r="CX337" s="315">
        <f t="shared" ca="1" si="1155"/>
        <v>0</v>
      </c>
      <c r="CY337" s="315">
        <f t="shared" ca="1" si="1155"/>
        <v>0</v>
      </c>
      <c r="CZ337" s="315">
        <f t="shared" ca="1" si="1155"/>
        <v>0</v>
      </c>
    </row>
    <row r="338" spans="1:104" ht="15" hidden="1" customHeight="1" outlineLevel="1" x14ac:dyDescent="0.3">
      <c r="A338" s="304"/>
      <c r="B338" s="338"/>
      <c r="C338" s="305"/>
      <c r="D338" s="306"/>
      <c r="E338" s="401" t="str">
        <f>_xlfn.IFNA(INDEX(Table_Def[[Asset category]:[Unit]],MATCH(Insert_Assets!B338,Table_Def[Asset category],0),2),"")</f>
        <v/>
      </c>
      <c r="F338" s="339"/>
      <c r="G338" s="340" t="s">
        <v>211</v>
      </c>
      <c r="H338" s="309">
        <f t="shared" si="943"/>
        <v>0</v>
      </c>
      <c r="I338" s="341"/>
      <c r="J338" s="342"/>
      <c r="K338" s="311">
        <f t="shared" si="1153"/>
        <v>0</v>
      </c>
      <c r="L338" s="312">
        <f t="shared" si="1036"/>
        <v>1</v>
      </c>
      <c r="M338" s="313">
        <f t="shared" si="939"/>
        <v>0</v>
      </c>
      <c r="N338" s="316">
        <f>_xlfn.IFNA(IF(INDEX(Table_Def[],MATCH(B338,Table_Def[Asset category],0),3)=0,20,INDEX(Table_Def[],MATCH(B338,Table_Def[Asset category],0),3)),0)</f>
        <v>0</v>
      </c>
      <c r="P338" s="178"/>
      <c r="Q338" s="178"/>
      <c r="R338" s="178"/>
      <c r="S338" s="178"/>
      <c r="T338" s="302"/>
      <c r="U338" s="302"/>
      <c r="V338" s="302"/>
      <c r="W338" s="302"/>
      <c r="X338" s="302"/>
      <c r="Y338" s="302"/>
      <c r="Z338" s="302"/>
      <c r="AA338" s="302"/>
      <c r="AB338" s="302"/>
      <c r="AC338" s="302"/>
      <c r="AD338" s="302"/>
      <c r="AE338" s="302"/>
      <c r="AF338" s="302"/>
      <c r="AG338" s="302"/>
      <c r="AH338" s="302"/>
      <c r="AI338" s="302"/>
      <c r="AJ338" s="302"/>
      <c r="AK338" s="302"/>
      <c r="AL338" s="302"/>
      <c r="AM338" s="302"/>
      <c r="AN338" s="302"/>
      <c r="AO338" s="302"/>
      <c r="AP338" s="302"/>
      <c r="AQ338" s="302"/>
      <c r="AR338" s="302"/>
      <c r="AS338" s="302"/>
      <c r="AT338" s="302"/>
      <c r="AU338" s="302"/>
      <c r="AV338" s="302"/>
      <c r="AW338" s="302"/>
      <c r="AX338" s="302"/>
      <c r="AY338" s="302"/>
      <c r="AZ338" s="302"/>
      <c r="BA338" s="302"/>
      <c r="BB338" s="302"/>
      <c r="BC338" s="302"/>
      <c r="BD338" s="302"/>
      <c r="BE338" s="302"/>
      <c r="BF338" s="302"/>
      <c r="BG338" s="302"/>
      <c r="BH338" s="302"/>
      <c r="BI338" s="302"/>
      <c r="BJ338" s="302"/>
      <c r="BK338" s="302"/>
      <c r="BL338" s="302"/>
      <c r="BM338" s="302"/>
      <c r="BN338" s="302"/>
      <c r="BO338" s="302"/>
      <c r="BP338" s="302"/>
      <c r="BQ338" s="302"/>
      <c r="BR338" s="302"/>
      <c r="BS338" s="302"/>
      <c r="BT338" s="302"/>
      <c r="BU338" s="302"/>
      <c r="BV338" s="302"/>
      <c r="BW338" s="302"/>
      <c r="BX338" s="302"/>
      <c r="BY338" s="302"/>
      <c r="BZ338" s="302"/>
      <c r="CA338" s="302"/>
      <c r="CB338" s="189"/>
      <c r="CC338" s="303"/>
      <c r="CD338" s="303"/>
      <c r="CE338" s="53" t="s">
        <v>38</v>
      </c>
      <c r="CF338" s="315"/>
      <c r="CG338" s="315">
        <f>IF(CG339&lt;1,0,CG340-CG339)</f>
        <v>0</v>
      </c>
      <c r="CH338" s="315">
        <f t="shared" ref="CH338:CZ338" ca="1" si="1156">IF(CH339&lt;1,0,CH340-CH339)</f>
        <v>0</v>
      </c>
      <c r="CI338" s="315">
        <f t="shared" ca="1" si="1156"/>
        <v>0</v>
      </c>
      <c r="CJ338" s="315">
        <f t="shared" ca="1" si="1156"/>
        <v>0</v>
      </c>
      <c r="CK338" s="315">
        <f t="shared" ca="1" si="1156"/>
        <v>0</v>
      </c>
      <c r="CL338" s="315">
        <f t="shared" ca="1" si="1156"/>
        <v>0</v>
      </c>
      <c r="CM338" s="315">
        <f t="shared" ca="1" si="1156"/>
        <v>0</v>
      </c>
      <c r="CN338" s="315">
        <f t="shared" ca="1" si="1156"/>
        <v>0</v>
      </c>
      <c r="CO338" s="315">
        <f t="shared" ca="1" si="1156"/>
        <v>0</v>
      </c>
      <c r="CP338" s="315">
        <f t="shared" ca="1" si="1156"/>
        <v>0</v>
      </c>
      <c r="CQ338" s="315">
        <f t="shared" ca="1" si="1156"/>
        <v>0</v>
      </c>
      <c r="CR338" s="315">
        <f t="shared" ca="1" si="1156"/>
        <v>0</v>
      </c>
      <c r="CS338" s="315">
        <f t="shared" ca="1" si="1156"/>
        <v>0</v>
      </c>
      <c r="CT338" s="315">
        <f t="shared" ca="1" si="1156"/>
        <v>0</v>
      </c>
      <c r="CU338" s="315">
        <f t="shared" ca="1" si="1156"/>
        <v>0</v>
      </c>
      <c r="CV338" s="315">
        <f t="shared" ca="1" si="1156"/>
        <v>0</v>
      </c>
      <c r="CW338" s="315">
        <f t="shared" ca="1" si="1156"/>
        <v>0</v>
      </c>
      <c r="CX338" s="315">
        <f t="shared" ca="1" si="1156"/>
        <v>0</v>
      </c>
      <c r="CY338" s="315">
        <f t="shared" ca="1" si="1156"/>
        <v>0</v>
      </c>
      <c r="CZ338" s="315">
        <f t="shared" ca="1" si="1156"/>
        <v>0</v>
      </c>
    </row>
    <row r="339" spans="1:104" ht="15" hidden="1" customHeight="1" outlineLevel="1" x14ac:dyDescent="0.3">
      <c r="A339" s="304"/>
      <c r="B339" s="338"/>
      <c r="C339" s="305"/>
      <c r="D339" s="306"/>
      <c r="E339" s="401" t="str">
        <f>_xlfn.IFNA(INDEX(Table_Def[[Asset category]:[Unit]],MATCH(Insert_Assets!B339,Table_Def[Asset category],0),2),"")</f>
        <v/>
      </c>
      <c r="F339" s="339"/>
      <c r="G339" s="340" t="s">
        <v>211</v>
      </c>
      <c r="H339" s="309">
        <f t="shared" si="943"/>
        <v>0</v>
      </c>
      <c r="I339" s="341"/>
      <c r="J339" s="342"/>
      <c r="K339" s="311">
        <f t="shared" si="1153"/>
        <v>0</v>
      </c>
      <c r="L339" s="312">
        <f t="shared" ref="L339:L361" si="1157">_xlfn.IFNA(IF(J339=0,1,IF(1-(INDEX($B$10:$C$12,MATCH(J339,$B$10:$B$12,0),2)/K339)&lt;0,0,1-(INDEX($B$10:$C$12,MATCH(J339,$B$10:$B$12,0),2)/K339))),1)</f>
        <v>1</v>
      </c>
      <c r="M339" s="313">
        <f t="shared" si="939"/>
        <v>0</v>
      </c>
      <c r="N339" s="316">
        <f>_xlfn.IFNA(IF(INDEX(Table_Def[],MATCH(B339,Table_Def[Asset category],0),3)=0,20,INDEX(Table_Def[],MATCH(B339,Table_Def[Asset category],0),3)),0)</f>
        <v>0</v>
      </c>
      <c r="P339" s="178"/>
      <c r="Q339" s="178"/>
      <c r="R339" s="178"/>
      <c r="S339" s="178"/>
      <c r="T339" s="302"/>
      <c r="U339" s="302"/>
      <c r="V339" s="302"/>
      <c r="W339" s="302"/>
      <c r="X339" s="302"/>
      <c r="Y339" s="302"/>
      <c r="Z339" s="302"/>
      <c r="AA339" s="302"/>
      <c r="AB339" s="302"/>
      <c r="AC339" s="302"/>
      <c r="AD339" s="302"/>
      <c r="AE339" s="302"/>
      <c r="AF339" s="302"/>
      <c r="AG339" s="302"/>
      <c r="AH339" s="302"/>
      <c r="AI339" s="302"/>
      <c r="AJ339" s="302"/>
      <c r="AK339" s="302"/>
      <c r="AL339" s="302"/>
      <c r="AM339" s="302"/>
      <c r="AN339" s="302"/>
      <c r="AO339" s="302"/>
      <c r="AP339" s="302"/>
      <c r="AQ339" s="302"/>
      <c r="AR339" s="302"/>
      <c r="AS339" s="302"/>
      <c r="AT339" s="302"/>
      <c r="AU339" s="302"/>
      <c r="AV339" s="302"/>
      <c r="AW339" s="302"/>
      <c r="AX339" s="302"/>
      <c r="AY339" s="302"/>
      <c r="AZ339" s="302"/>
      <c r="BA339" s="302"/>
      <c r="BB339" s="302"/>
      <c r="BC339" s="302"/>
      <c r="BD339" s="302"/>
      <c r="BE339" s="302"/>
      <c r="BF339" s="302"/>
      <c r="BG339" s="302"/>
      <c r="BH339" s="302"/>
      <c r="BI339" s="302"/>
      <c r="BJ339" s="302"/>
      <c r="BK339" s="302"/>
      <c r="BL339" s="302"/>
      <c r="BM339" s="302"/>
      <c r="BN339" s="302"/>
      <c r="BO339" s="302"/>
      <c r="BP339" s="302"/>
      <c r="BQ339" s="302"/>
      <c r="BR339" s="302"/>
      <c r="BS339" s="302"/>
      <c r="BT339" s="302"/>
      <c r="BU339" s="302"/>
      <c r="BV339" s="302"/>
      <c r="BW339" s="302"/>
      <c r="BX339" s="302"/>
      <c r="BY339" s="302"/>
      <c r="BZ339" s="302"/>
      <c r="CA339" s="302"/>
      <c r="CB339" s="189"/>
      <c r="CC339" s="303"/>
      <c r="CD339" s="303"/>
      <c r="CE339" s="53" t="s">
        <v>47</v>
      </c>
      <c r="CG339" s="315">
        <f>CG337*Insert_Finance!$C$17</f>
        <v>0</v>
      </c>
      <c r="CH339" s="315">
        <f ca="1">CH337*Insert_Finance!$C$17</f>
        <v>0</v>
      </c>
      <c r="CI339" s="315">
        <f ca="1">CI337*Insert_Finance!$C$17</f>
        <v>0</v>
      </c>
      <c r="CJ339" s="315">
        <f ca="1">CJ337*Insert_Finance!$C$17</f>
        <v>0</v>
      </c>
      <c r="CK339" s="315">
        <f ca="1">CK337*Insert_Finance!$C$17</f>
        <v>0</v>
      </c>
      <c r="CL339" s="315">
        <f ca="1">CL337*Insert_Finance!$C$17</f>
        <v>0</v>
      </c>
      <c r="CM339" s="315">
        <f ca="1">CM337*Insert_Finance!$C$17</f>
        <v>0</v>
      </c>
      <c r="CN339" s="315">
        <f ca="1">CN337*Insert_Finance!$C$17</f>
        <v>0</v>
      </c>
      <c r="CO339" s="315">
        <f ca="1">CO337*Insert_Finance!$C$17</f>
        <v>0</v>
      </c>
      <c r="CP339" s="315">
        <f ca="1">CP337*Insert_Finance!$C$17</f>
        <v>0</v>
      </c>
      <c r="CQ339" s="315">
        <f ca="1">CQ337*Insert_Finance!$C$17</f>
        <v>0</v>
      </c>
      <c r="CR339" s="315">
        <f ca="1">CR337*Insert_Finance!$C$17</f>
        <v>0</v>
      </c>
      <c r="CS339" s="315">
        <f ca="1">CS337*Insert_Finance!$C$17</f>
        <v>0</v>
      </c>
      <c r="CT339" s="315">
        <f ca="1">CT337*Insert_Finance!$C$17</f>
        <v>0</v>
      </c>
      <c r="CU339" s="315">
        <f ca="1">CU337*Insert_Finance!$C$17</f>
        <v>0</v>
      </c>
      <c r="CV339" s="315">
        <f ca="1">CV337*Insert_Finance!$C$17</f>
        <v>0</v>
      </c>
      <c r="CW339" s="315">
        <f ca="1">CW337*Insert_Finance!$C$17</f>
        <v>0</v>
      </c>
      <c r="CX339" s="315">
        <f ca="1">CX337*Insert_Finance!$C$17</f>
        <v>0</v>
      </c>
      <c r="CY339" s="315">
        <f ca="1">CY337*Insert_Finance!$C$17</f>
        <v>0</v>
      </c>
      <c r="CZ339" s="315">
        <f ca="1">CZ337*Insert_Finance!$C$17</f>
        <v>0</v>
      </c>
    </row>
    <row r="340" spans="1:104" ht="15" hidden="1" customHeight="1" outlineLevel="1" x14ac:dyDescent="0.3">
      <c r="A340" s="304"/>
      <c r="B340" s="338"/>
      <c r="C340" s="305"/>
      <c r="D340" s="306"/>
      <c r="E340" s="401" t="str">
        <f>_xlfn.IFNA(INDEX(Table_Def[[Asset category]:[Unit]],MATCH(Insert_Assets!B340,Table_Def[Asset category],0),2),"")</f>
        <v/>
      </c>
      <c r="F340" s="339"/>
      <c r="G340" s="340" t="s">
        <v>211</v>
      </c>
      <c r="H340" s="309">
        <f t="shared" si="943"/>
        <v>0</v>
      </c>
      <c r="I340" s="341"/>
      <c r="J340" s="342"/>
      <c r="K340" s="311">
        <f t="shared" si="1153"/>
        <v>0</v>
      </c>
      <c r="L340" s="312">
        <f t="shared" si="1157"/>
        <v>1</v>
      </c>
      <c r="M340" s="313">
        <f t="shared" si="939"/>
        <v>0</v>
      </c>
      <c r="N340" s="316">
        <f>_xlfn.IFNA(IF(INDEX(Table_Def[],MATCH(B340,Table_Def[Asset category],0),3)=0,20,INDEX(Table_Def[],MATCH(B340,Table_Def[Asset category],0),3)),0)</f>
        <v>0</v>
      </c>
      <c r="P340" s="178"/>
      <c r="Q340" s="178"/>
      <c r="R340" s="178"/>
      <c r="S340" s="178"/>
      <c r="T340" s="302"/>
      <c r="U340" s="302"/>
      <c r="V340" s="302"/>
      <c r="W340" s="302"/>
      <c r="X340" s="302"/>
      <c r="Y340" s="302"/>
      <c r="Z340" s="302"/>
      <c r="AA340" s="302"/>
      <c r="AB340" s="302"/>
      <c r="AC340" s="302"/>
      <c r="AD340" s="302"/>
      <c r="AE340" s="302"/>
      <c r="AF340" s="302"/>
      <c r="AG340" s="302"/>
      <c r="AH340" s="302"/>
      <c r="AI340" s="302"/>
      <c r="AJ340" s="302"/>
      <c r="AK340" s="302"/>
      <c r="AL340" s="302"/>
      <c r="AM340" s="302"/>
      <c r="AN340" s="302"/>
      <c r="AO340" s="302"/>
      <c r="AP340" s="302"/>
      <c r="AQ340" s="302"/>
      <c r="AR340" s="302"/>
      <c r="AS340" s="302"/>
      <c r="AT340" s="302"/>
      <c r="AU340" s="302"/>
      <c r="AV340" s="302"/>
      <c r="AW340" s="302"/>
      <c r="AX340" s="302"/>
      <c r="AY340" s="302"/>
      <c r="AZ340" s="302"/>
      <c r="BA340" s="302"/>
      <c r="BB340" s="302"/>
      <c r="BC340" s="302"/>
      <c r="BD340" s="302"/>
      <c r="BE340" s="302"/>
      <c r="BF340" s="302"/>
      <c r="BG340" s="302"/>
      <c r="BH340" s="302"/>
      <c r="BI340" s="302"/>
      <c r="BJ340" s="302"/>
      <c r="BK340" s="302"/>
      <c r="BL340" s="302"/>
      <c r="BM340" s="302"/>
      <c r="BN340" s="302"/>
      <c r="BO340" s="302"/>
      <c r="BP340" s="302"/>
      <c r="BQ340" s="302"/>
      <c r="BR340" s="302"/>
      <c r="BS340" s="302"/>
      <c r="BT340" s="302"/>
      <c r="BU340" s="302"/>
      <c r="BV340" s="302"/>
      <c r="BW340" s="302"/>
      <c r="BX340" s="302"/>
      <c r="BY340" s="302"/>
      <c r="BZ340" s="302"/>
      <c r="CA340" s="302"/>
      <c r="CB340" s="189"/>
      <c r="CC340" s="303"/>
      <c r="CD340" s="303"/>
      <c r="CE340" s="53" t="s">
        <v>48</v>
      </c>
      <c r="CF340" s="315"/>
      <c r="CG340" s="315">
        <f ca="1">IF(CG337=0,0,
IF(CG337&lt;1,0,
IF($N334-CG335&lt;&gt;$N334,-PMT(Insert_Finance!$C$17,$N334,OFFSET(CG337,,(CG335-$N334),1,1),0,0),
IF(CG335=0,0,CF340))))</f>
        <v>0</v>
      </c>
      <c r="CH340" s="315">
        <f ca="1">IF(CH337=0,0,
IF(CH337&lt;1,0,
IF($N334-CH335&lt;&gt;$N334,-PMT(Insert_Finance!$C$17,$N334,OFFSET(CH337,,(CH335-$N334),1,1),0,0),
IF(CH335=0,0,CG340))))</f>
        <v>0</v>
      </c>
      <c r="CI340" s="315">
        <f ca="1">IF(CI337=0,0,
IF(CI337&lt;1,0,
IF($N334-CI335&lt;&gt;$N334,-PMT(Insert_Finance!$C$17,$N334,OFFSET(CI337,,(CI335-$N334),1,1),0,0),
IF(CI335=0,0,CH340))))</f>
        <v>0</v>
      </c>
      <c r="CJ340" s="315">
        <f ca="1">IF(CJ337=0,0,
IF(CJ337&lt;1,0,
IF($N334-CJ335&lt;&gt;$N334,-PMT(Insert_Finance!$C$17,$N334,OFFSET(CJ337,,(CJ335-$N334),1,1),0,0),
IF(CJ335=0,0,CI340))))</f>
        <v>0</v>
      </c>
      <c r="CK340" s="315">
        <f ca="1">IF(CK337=0,0,
IF(CK337&lt;1,0,
IF($N334-CK335&lt;&gt;$N334,-PMT(Insert_Finance!$C$17,$N334,OFFSET(CK337,,(CK335-$N334),1,1),0,0),
IF(CK335=0,0,CJ340))))</f>
        <v>0</v>
      </c>
      <c r="CL340" s="315">
        <f ca="1">IF(CL337=0,0,
IF(CL337&lt;1,0,
IF($N334-CL335&lt;&gt;$N334,-PMT(Insert_Finance!$C$17,$N334,OFFSET(CL337,,(CL335-$N334),1,1),0,0),
IF(CL335=0,0,CK340))))</f>
        <v>0</v>
      </c>
      <c r="CM340" s="315">
        <f ca="1">IF(CM337=0,0,
IF(CM337&lt;1,0,
IF($N334-CM335&lt;&gt;$N334,-PMT(Insert_Finance!$C$17,$N334,OFFSET(CM337,,(CM335-$N334),1,1),0,0),
IF(CM335=0,0,CL340))))</f>
        <v>0</v>
      </c>
      <c r="CN340" s="315">
        <f ca="1">IF(CN337=0,0,
IF(CN337&lt;1,0,
IF($N334-CN335&lt;&gt;$N334,-PMT(Insert_Finance!$C$17,$N334,OFFSET(CN337,,(CN335-$N334),1,1),0,0),
IF(CN335=0,0,CM340))))</f>
        <v>0</v>
      </c>
      <c r="CO340" s="315">
        <f ca="1">IF(CO337=0,0,
IF(CO337&lt;1,0,
IF($N334-CO335&lt;&gt;$N334,-PMT(Insert_Finance!$C$17,$N334,OFFSET(CO337,,(CO335-$N334),1,1),0,0),
IF(CO335=0,0,CN340))))</f>
        <v>0</v>
      </c>
      <c r="CP340" s="315">
        <f ca="1">IF(CP337=0,0,
IF(CP337&lt;1,0,
IF($N334-CP335&lt;&gt;$N334,-PMT(Insert_Finance!$C$17,$N334,OFFSET(CP337,,(CP335-$N334),1,1),0,0),
IF(CP335=0,0,CO340))))</f>
        <v>0</v>
      </c>
      <c r="CQ340" s="315">
        <f ca="1">IF(CQ337=0,0,
IF(CQ337&lt;1,0,
IF($N334-CQ335&lt;&gt;$N334,-PMT(Insert_Finance!$C$17,$N334,OFFSET(CQ337,,(CQ335-$N334),1,1),0,0),
IF(CQ335=0,0,CP340))))</f>
        <v>0</v>
      </c>
      <c r="CR340" s="315">
        <f ca="1">IF(CR337=0,0,
IF(CR337&lt;1,0,
IF($N334-CR335&lt;&gt;$N334,-PMT(Insert_Finance!$C$17,$N334,OFFSET(CR337,,(CR335-$N334),1,1),0,0),
IF(CR335=0,0,CQ340))))</f>
        <v>0</v>
      </c>
      <c r="CS340" s="315">
        <f ca="1">IF(CS337=0,0,
IF(CS337&lt;1,0,
IF($N334-CS335&lt;&gt;$N334,-PMT(Insert_Finance!$C$17,$N334,OFFSET(CS337,,(CS335-$N334),1,1),0,0),
IF(CS335=0,0,CR340))))</f>
        <v>0</v>
      </c>
      <c r="CT340" s="315">
        <f ca="1">IF(CT337=0,0,
IF(CT337&lt;1,0,
IF($N334-CT335&lt;&gt;$N334,-PMT(Insert_Finance!$C$17,$N334,OFFSET(CT337,,(CT335-$N334),1,1),0,0),
IF(CT335=0,0,CS340))))</f>
        <v>0</v>
      </c>
      <c r="CU340" s="315">
        <f ca="1">IF(CU337=0,0,
IF(CU337&lt;1,0,
IF($N334-CU335&lt;&gt;$N334,-PMT(Insert_Finance!$C$17,$N334,OFFSET(CU337,,(CU335-$N334),1,1),0,0),
IF(CU335=0,0,CT340))))</f>
        <v>0</v>
      </c>
      <c r="CV340" s="315">
        <f ca="1">IF(CV337=0,0,
IF(CV337&lt;1,0,
IF($N334-CV335&lt;&gt;$N334,-PMT(Insert_Finance!$C$17,$N334,OFFSET(CV337,,(CV335-$N334),1,1),0,0),
IF(CV335=0,0,CU340))))</f>
        <v>0</v>
      </c>
      <c r="CW340" s="315">
        <f ca="1">IF(CW337=0,0,
IF(CW337&lt;1,0,
IF($N334-CW335&lt;&gt;$N334,-PMT(Insert_Finance!$C$17,$N334,OFFSET(CW337,,(CW335-$N334),1,1),0,0),
IF(CW335=0,0,CV340))))</f>
        <v>0</v>
      </c>
      <c r="CX340" s="315">
        <f ca="1">IF(CX337=0,0,
IF(CX337&lt;1,0,
IF($N334-CX335&lt;&gt;$N334,-PMT(Insert_Finance!$C$17,$N334,OFFSET(CX337,,(CX335-$N334),1,1),0,0),
IF(CX335=0,0,CW340))))</f>
        <v>0</v>
      </c>
      <c r="CY340" s="315">
        <f ca="1">IF(CY337=0,0,
IF(CY337&lt;1,0,
IF($N334-CY335&lt;&gt;$N334,-PMT(Insert_Finance!$C$17,$N334,OFFSET(CY337,,(CY335-$N334),1,1),0,0),
IF(CY335=0,0,CX340))))</f>
        <v>0</v>
      </c>
      <c r="CZ340" s="315">
        <f ca="1">IF(CZ337=0,0,
IF(CZ337&lt;1,0,
IF($N334-CZ335&lt;&gt;$N334,-PMT(Insert_Finance!$C$17,$N334,OFFSET(CZ337,,(CZ335-$N334),1,1),0,0),
IF(CZ335=0,0,CY340))))</f>
        <v>0</v>
      </c>
    </row>
    <row r="341" spans="1:104" ht="30" customHeight="1" collapsed="1" x14ac:dyDescent="0.3">
      <c r="A341" s="304"/>
      <c r="B341" s="674"/>
      <c r="C341" s="657"/>
      <c r="D341" s="658"/>
      <c r="E341" s="401" t="str">
        <f>_xlfn.IFNA(INDEX(Table_Def[[Asset category]:[Unit]],MATCH(Insert_Assets!B341,Table_Def[Asset category],0),2),"")</f>
        <v/>
      </c>
      <c r="F341" s="682"/>
      <c r="G341" s="340" t="s">
        <v>211</v>
      </c>
      <c r="H341" s="309">
        <f t="shared" si="943"/>
        <v>0</v>
      </c>
      <c r="I341" s="687"/>
      <c r="J341" s="688"/>
      <c r="K341" s="311">
        <f t="shared" si="1153"/>
        <v>0</v>
      </c>
      <c r="L341" s="312">
        <f t="shared" si="1157"/>
        <v>1</v>
      </c>
      <c r="M341" s="313">
        <f t="shared" si="939"/>
        <v>0</v>
      </c>
      <c r="N341" s="316">
        <f>_xlfn.IFNA(IF(INDEX(Table_Def[],MATCH(B341,Table_Def[Asset category],0),3)=0,20,INDEX(Table_Def[],MATCH(B341,Table_Def[Asset category],0),3)),0)</f>
        <v>0</v>
      </c>
      <c r="P341" s="178"/>
      <c r="Q341" s="178"/>
      <c r="R341" s="178"/>
      <c r="S341" s="178"/>
      <c r="T341" s="302">
        <f t="shared" si="944"/>
        <v>0</v>
      </c>
      <c r="U341" s="302">
        <f>SUMIF($CG$6:$CZ$6,T$17,$CG344:$CZ344)</f>
        <v>0</v>
      </c>
      <c r="V341" s="302">
        <f>SUMIF($CG$6:$CZ$6,T$17,$CG346:$CZ346)</f>
        <v>0</v>
      </c>
      <c r="W341" s="302">
        <f t="shared" si="945"/>
        <v>0</v>
      </c>
      <c r="X341" s="302">
        <f>SUMIF($CG$6:$CZ$6,W$17,$CG344:$CZ344)</f>
        <v>0</v>
      </c>
      <c r="Y341" s="302">
        <f>SUMIF($CG$6:$CZ$6,W$17,$CG346:$CZ346)</f>
        <v>0</v>
      </c>
      <c r="Z341" s="302">
        <f t="shared" si="946"/>
        <v>0</v>
      </c>
      <c r="AA341" s="302">
        <f>SUMIF($CG$6:$CZ$6,Z$17,$CG344:$CZ344)</f>
        <v>0</v>
      </c>
      <c r="AB341" s="302">
        <f>SUMIF($CG$6:$CZ$6,Z$17,$CG346:$CZ346)</f>
        <v>0</v>
      </c>
      <c r="AC341" s="302">
        <f t="shared" si="947"/>
        <v>0</v>
      </c>
      <c r="AD341" s="302">
        <f>SUMIF($CG$6:$CZ$6,AC$17,$CG344:$CZ344)</f>
        <v>0</v>
      </c>
      <c r="AE341" s="302">
        <f>SUMIF($CG$6:$CZ$6,AC$17,$CG346:$CZ346)</f>
        <v>0</v>
      </c>
      <c r="AF341" s="302">
        <f t="shared" si="948"/>
        <v>0</v>
      </c>
      <c r="AG341" s="302">
        <f>SUMIF($CG$6:$CZ$6,AF$17,$CG344:$CZ344)</f>
        <v>0</v>
      </c>
      <c r="AH341" s="302">
        <f>SUMIF($CG$6:$CZ$6,AF$17,$CG346:$CZ346)</f>
        <v>0</v>
      </c>
      <c r="AI341" s="302">
        <f t="shared" si="949"/>
        <v>0</v>
      </c>
      <c r="AJ341" s="302">
        <f>SUMIF($CG$6:$CZ$6,AI$17,$CG344:$CZ344)</f>
        <v>0</v>
      </c>
      <c r="AK341" s="302">
        <f>SUMIF($CG$6:$CZ$6,AI$17,$CG346:$CZ346)</f>
        <v>0</v>
      </c>
      <c r="AL341" s="302">
        <f t="shared" si="950"/>
        <v>0</v>
      </c>
      <c r="AM341" s="302">
        <f>SUMIF($CG$6:$CZ$6,AL$17,$CG344:$CZ344)</f>
        <v>0</v>
      </c>
      <c r="AN341" s="302">
        <f>SUMIF($CG$6:$CZ$6,AL$17,$CG346:$CZ346)</f>
        <v>0</v>
      </c>
      <c r="AO341" s="302">
        <f t="shared" si="951"/>
        <v>0</v>
      </c>
      <c r="AP341" s="302">
        <f>SUMIF($CG$6:$CZ$6,AO$17,$CG344:$CZ344)</f>
        <v>0</v>
      </c>
      <c r="AQ341" s="302">
        <f>SUMIF($CG$6:$CZ$6,AO$17,$CG346:$CZ346)</f>
        <v>0</v>
      </c>
      <c r="AR341" s="302">
        <f t="shared" si="952"/>
        <v>0</v>
      </c>
      <c r="AS341" s="302">
        <f>SUMIF($CG$6:$CZ$6,AR$17,$CG344:$CZ344)</f>
        <v>0</v>
      </c>
      <c r="AT341" s="302">
        <f>SUMIF($CG$6:$CZ$6,AR$17,$CG346:$CZ346)</f>
        <v>0</v>
      </c>
      <c r="AU341" s="302">
        <f t="shared" si="953"/>
        <v>0</v>
      </c>
      <c r="AV341" s="302">
        <f>SUMIF($CG$6:$CZ$6,AU$17,$CG344:$CZ344)</f>
        <v>0</v>
      </c>
      <c r="AW341" s="302">
        <f>SUMIF($CG$6:$CZ$6,AU$17,$CG346:$CZ346)</f>
        <v>0</v>
      </c>
      <c r="AX341" s="302">
        <f t="shared" si="954"/>
        <v>0</v>
      </c>
      <c r="AY341" s="302">
        <f>SUMIF($CG$6:$CZ$6,AX$17,$CG344:$CZ344)</f>
        <v>0</v>
      </c>
      <c r="AZ341" s="302">
        <f>SUMIF($CG$6:$CZ$6,AX$17,$CG346:$CZ346)</f>
        <v>0</v>
      </c>
      <c r="BA341" s="302">
        <f t="shared" si="955"/>
        <v>0</v>
      </c>
      <c r="BB341" s="302">
        <f>SUMIF($CG$6:$CZ$6,BA$17,$CG344:$CZ344)</f>
        <v>0</v>
      </c>
      <c r="BC341" s="302">
        <f>SUMIF($CG$6:$CZ$6,BA$17,$CG346:$CZ346)</f>
        <v>0</v>
      </c>
      <c r="BD341" s="302">
        <f t="shared" si="956"/>
        <v>0</v>
      </c>
      <c r="BE341" s="302">
        <f>SUMIF($CG$6:$CZ$6,BD$17,$CG344:$CZ344)</f>
        <v>0</v>
      </c>
      <c r="BF341" s="302">
        <f>SUMIF($CG$6:$CZ$6,BD$17,$CG346:$CZ346)</f>
        <v>0</v>
      </c>
      <c r="BG341" s="302">
        <f t="shared" si="957"/>
        <v>0</v>
      </c>
      <c r="BH341" s="302">
        <f>SUMIF($CG$6:$CZ$6,BG$17,$CG344:$CZ344)</f>
        <v>0</v>
      </c>
      <c r="BI341" s="302">
        <f>SUMIF($CG$6:$CZ$6,BG$17,$CG346:$CZ346)</f>
        <v>0</v>
      </c>
      <c r="BJ341" s="302">
        <f t="shared" si="958"/>
        <v>0</v>
      </c>
      <c r="BK341" s="302">
        <f>SUMIF($CG$6:$CZ$6,BJ$17,$CG344:$CZ344)</f>
        <v>0</v>
      </c>
      <c r="BL341" s="302">
        <f>SUMIF($CG$6:$CZ$6,BJ$17,$CG346:$CZ346)</f>
        <v>0</v>
      </c>
      <c r="BM341" s="302">
        <f t="shared" si="959"/>
        <v>0</v>
      </c>
      <c r="BN341" s="302">
        <f>SUMIF($CG$6:$CZ$6,BM$17,$CG344:$CZ344)</f>
        <v>0</v>
      </c>
      <c r="BO341" s="302">
        <f>SUMIF($CG$6:$CZ$6,BM$17,$CG346:$CZ346)</f>
        <v>0</v>
      </c>
      <c r="BP341" s="302">
        <f t="shared" si="960"/>
        <v>0</v>
      </c>
      <c r="BQ341" s="302">
        <f>SUMIF($CG$6:$CZ$6,BP$17,$CG344:$CZ344)</f>
        <v>0</v>
      </c>
      <c r="BR341" s="302">
        <f>SUMIF($CG$6:$CZ$6,BP$17,$CG346:$CZ346)</f>
        <v>0</v>
      </c>
      <c r="BS341" s="302">
        <f t="shared" si="961"/>
        <v>0</v>
      </c>
      <c r="BT341" s="302">
        <f>SUMIF($CG$6:$CZ$6,BS$17,$CG344:$CZ344)</f>
        <v>0</v>
      </c>
      <c r="BU341" s="302">
        <f>SUMIF($CG$6:$CZ$6,BS$17,$CG346:$CZ346)</f>
        <v>0</v>
      </c>
      <c r="BV341" s="302">
        <f t="shared" si="962"/>
        <v>0</v>
      </c>
      <c r="BW341" s="302">
        <f>SUMIF($CG$6:$CZ$6,BV$17,$CG344:$CZ344)</f>
        <v>0</v>
      </c>
      <c r="BX341" s="302">
        <f>SUMIF($CG$6:$CZ$6,BV$17,$CG346:$CZ346)</f>
        <v>0</v>
      </c>
      <c r="BY341" s="302">
        <f t="shared" si="963"/>
        <v>0</v>
      </c>
      <c r="BZ341" s="302">
        <f>SUMIF($CG$6:$CZ$6,BY$17,$CG344:$CZ344)</f>
        <v>0</v>
      </c>
      <c r="CA341" s="302">
        <f>SUMIF($CG$6:$CZ$6,BY$17,$CG346:$CZ346)</f>
        <v>0</v>
      </c>
      <c r="CB341" s="189"/>
      <c r="CC341" s="303"/>
      <c r="CD341" s="303"/>
      <c r="CF341" s="293"/>
      <c r="CG341" s="315"/>
    </row>
    <row r="342" spans="1:104" ht="15" hidden="1" customHeight="1" outlineLevel="1" x14ac:dyDescent="0.3">
      <c r="A342" s="304"/>
      <c r="B342" s="338"/>
      <c r="C342" s="305"/>
      <c r="D342" s="306"/>
      <c r="E342" s="401" t="str">
        <f>_xlfn.IFNA(INDEX(Table_Def[[Asset category]:[Unit]],MATCH(Insert_Assets!B342,Table_Def[Asset category],0),2),"")</f>
        <v/>
      </c>
      <c r="F342" s="339"/>
      <c r="G342" s="340" t="s">
        <v>211</v>
      </c>
      <c r="H342" s="309">
        <f t="shared" si="943"/>
        <v>0</v>
      </c>
      <c r="I342" s="341"/>
      <c r="J342" s="342"/>
      <c r="K342" s="311">
        <f t="shared" si="1153"/>
        <v>0</v>
      </c>
      <c r="L342" s="312">
        <f t="shared" si="1157"/>
        <v>1</v>
      </c>
      <c r="M342" s="313">
        <f t="shared" si="939"/>
        <v>0</v>
      </c>
      <c r="N342" s="316">
        <f>_xlfn.IFNA(IF(INDEX(Table_Def[],MATCH(B342,Table_Def[Asset category],0),3)=0,20,INDEX(Table_Def[],MATCH(B342,Table_Def[Asset category],0),3)),0)</f>
        <v>0</v>
      </c>
      <c r="P342" s="178"/>
      <c r="Q342" s="178"/>
      <c r="R342" s="178"/>
      <c r="S342" s="178"/>
      <c r="T342" s="302"/>
      <c r="U342" s="302"/>
      <c r="V342" s="302"/>
      <c r="W342" s="302"/>
      <c r="X342" s="302"/>
      <c r="Y342" s="302"/>
      <c r="Z342" s="302"/>
      <c r="AA342" s="302"/>
      <c r="AB342" s="302"/>
      <c r="AC342" s="302"/>
      <c r="AD342" s="302"/>
      <c r="AE342" s="302"/>
      <c r="AF342" s="302"/>
      <c r="AG342" s="302"/>
      <c r="AH342" s="302"/>
      <c r="AI342" s="302"/>
      <c r="AJ342" s="302"/>
      <c r="AK342" s="302"/>
      <c r="AL342" s="302"/>
      <c r="AM342" s="302"/>
      <c r="AN342" s="302"/>
      <c r="AO342" s="302"/>
      <c r="AP342" s="302"/>
      <c r="AQ342" s="302"/>
      <c r="AR342" s="302"/>
      <c r="AS342" s="302"/>
      <c r="AT342" s="302"/>
      <c r="AU342" s="302"/>
      <c r="AV342" s="302"/>
      <c r="AW342" s="302"/>
      <c r="AX342" s="302"/>
      <c r="AY342" s="302"/>
      <c r="AZ342" s="302"/>
      <c r="BA342" s="302"/>
      <c r="BB342" s="302"/>
      <c r="BC342" s="302"/>
      <c r="BD342" s="302"/>
      <c r="BE342" s="302"/>
      <c r="BF342" s="302"/>
      <c r="BG342" s="302"/>
      <c r="BH342" s="302"/>
      <c r="BI342" s="302"/>
      <c r="BJ342" s="302"/>
      <c r="BK342" s="302"/>
      <c r="BL342" s="302"/>
      <c r="BM342" s="302"/>
      <c r="BN342" s="302"/>
      <c r="BO342" s="302"/>
      <c r="BP342" s="302"/>
      <c r="BQ342" s="302"/>
      <c r="BR342" s="302"/>
      <c r="BS342" s="302"/>
      <c r="BT342" s="302"/>
      <c r="BU342" s="302"/>
      <c r="BV342" s="302"/>
      <c r="BW342" s="302"/>
      <c r="BX342" s="302"/>
      <c r="BY342" s="302"/>
      <c r="BZ342" s="302"/>
      <c r="CA342" s="302"/>
      <c r="CB342" s="189"/>
      <c r="CC342" s="303"/>
      <c r="CD342" s="303"/>
      <c r="CE342" s="53" t="s">
        <v>49</v>
      </c>
      <c r="CF342" s="293"/>
      <c r="CG342" s="314">
        <f>IF($I341=CG$6,$N341,
IF(CF341&gt;0,CF341-1,0))</f>
        <v>0</v>
      </c>
      <c r="CH342" s="314">
        <f ca="1">IF(OR($I341=CH$6,CG343=$N341),$N341,
IF(CG342&gt;0,CG342-1,0))</f>
        <v>0</v>
      </c>
      <c r="CI342" s="314">
        <f t="shared" ref="CI342" ca="1" si="1158">IF(OR($I341=CI$6,CH343=$N341),$N341,
IF(CH342&gt;0,CH342-1,0))</f>
        <v>0</v>
      </c>
      <c r="CJ342" s="314">
        <f t="shared" ref="CJ342" ca="1" si="1159">IF(OR($I341=CJ$6,CI343=$N341),$N341,
IF(CI342&gt;0,CI342-1,0))</f>
        <v>0</v>
      </c>
      <c r="CK342" s="314">
        <f t="shared" ref="CK342" ca="1" si="1160">IF(OR($I341=CK$6,CJ343=$N341),$N341,
IF(CJ342&gt;0,CJ342-1,0))</f>
        <v>0</v>
      </c>
      <c r="CL342" s="314">
        <f t="shared" ref="CL342" ca="1" si="1161">IF(OR($I341=CL$6,CK343=$N341),$N341,
IF(CK342&gt;0,CK342-1,0))</f>
        <v>0</v>
      </c>
      <c r="CM342" s="314">
        <f t="shared" ref="CM342" ca="1" si="1162">IF(OR($I341=CM$6,CL343=$N341),$N341,
IF(CL342&gt;0,CL342-1,0))</f>
        <v>0</v>
      </c>
      <c r="CN342" s="314">
        <f t="shared" ref="CN342" ca="1" si="1163">IF(OR($I341=CN$6,CM343=$N341),$N341,
IF(CM342&gt;0,CM342-1,0))</f>
        <v>0</v>
      </c>
      <c r="CO342" s="314">
        <f t="shared" ref="CO342" ca="1" si="1164">IF(OR($I341=CO$6,CN343=$N341),$N341,
IF(CN342&gt;0,CN342-1,0))</f>
        <v>0</v>
      </c>
      <c r="CP342" s="314">
        <f t="shared" ref="CP342" ca="1" si="1165">IF(OR($I341=CP$6,CO343=$N341),$N341,
IF(CO342&gt;0,CO342-1,0))</f>
        <v>0</v>
      </c>
      <c r="CQ342" s="314">
        <f t="shared" ref="CQ342" ca="1" si="1166">IF(OR($I341=CQ$6,CP343=$N341),$N341,
IF(CP342&gt;0,CP342-1,0))</f>
        <v>0</v>
      </c>
      <c r="CR342" s="314">
        <f t="shared" ref="CR342" ca="1" si="1167">IF(OR($I341=CR$6,CQ343=$N341),$N341,
IF(CQ342&gt;0,CQ342-1,0))</f>
        <v>0</v>
      </c>
      <c r="CS342" s="314">
        <f t="shared" ref="CS342" ca="1" si="1168">IF(OR($I341=CS$6,CR343=$N341),$N341,
IF(CR342&gt;0,CR342-1,0))</f>
        <v>0</v>
      </c>
      <c r="CT342" s="314">
        <f t="shared" ref="CT342" ca="1" si="1169">IF(OR($I341=CT$6,CS343=$N341),$N341,
IF(CS342&gt;0,CS342-1,0))</f>
        <v>0</v>
      </c>
      <c r="CU342" s="314">
        <f t="shared" ref="CU342" ca="1" si="1170">IF(OR($I341=CU$6,CT343=$N341),$N341,
IF(CT342&gt;0,CT342-1,0))</f>
        <v>0</v>
      </c>
      <c r="CV342" s="314">
        <f t="shared" ref="CV342" ca="1" si="1171">IF(OR($I341=CV$6,CU343=$N341),$N341,
IF(CU342&gt;0,CU342-1,0))</f>
        <v>0</v>
      </c>
      <c r="CW342" s="314">
        <f t="shared" ref="CW342" ca="1" si="1172">IF(OR($I341=CW$6,CV343=$N341),$N341,
IF(CV342&gt;0,CV342-1,0))</f>
        <v>0</v>
      </c>
      <c r="CX342" s="314">
        <f t="shared" ref="CX342" ca="1" si="1173">IF(OR($I341=CX$6,CW343=$N341),$N341,
IF(CW342&gt;0,CW342-1,0))</f>
        <v>0</v>
      </c>
      <c r="CY342" s="314">
        <f t="shared" ref="CY342" ca="1" si="1174">IF(OR($I341=CY$6,CX343=$N341),$N341,
IF(CX342&gt;0,CX342-1,0))</f>
        <v>0</v>
      </c>
      <c r="CZ342" s="314">
        <f t="shared" ref="CZ342" ca="1" si="1175">IF(OR($I341=CZ$6,CY343=$N341),$N341,
IF(CY342&gt;0,CY342-1,0))</f>
        <v>0</v>
      </c>
    </row>
    <row r="343" spans="1:104" ht="15" hidden="1" customHeight="1" outlineLevel="1" x14ac:dyDescent="0.3">
      <c r="A343" s="304"/>
      <c r="B343" s="338"/>
      <c r="C343" s="305"/>
      <c r="D343" s="306"/>
      <c r="E343" s="401" t="str">
        <f>_xlfn.IFNA(INDEX(Table_Def[[Asset category]:[Unit]],MATCH(Insert_Assets!B343,Table_Def[Asset category],0),2),"")</f>
        <v/>
      </c>
      <c r="F343" s="339"/>
      <c r="G343" s="340" t="s">
        <v>211</v>
      </c>
      <c r="H343" s="309">
        <f t="shared" si="943"/>
        <v>0</v>
      </c>
      <c r="I343" s="341"/>
      <c r="J343" s="342"/>
      <c r="K343" s="311"/>
      <c r="L343" s="312">
        <f t="shared" si="1157"/>
        <v>1</v>
      </c>
      <c r="M343" s="313">
        <f t="shared" si="939"/>
        <v>0</v>
      </c>
      <c r="N343" s="316">
        <f>_xlfn.IFNA(IF(INDEX(Table_Def[],MATCH(B343,Table_Def[Asset category],0),3)=0,20,INDEX(Table_Def[],MATCH(B343,Table_Def[Asset category],0),3)),0)</f>
        <v>0</v>
      </c>
      <c r="P343" s="178"/>
      <c r="Q343" s="178"/>
      <c r="R343" s="178"/>
      <c r="S343" s="178"/>
      <c r="T343" s="302"/>
      <c r="U343" s="302"/>
      <c r="V343" s="302"/>
      <c r="W343" s="302"/>
      <c r="X343" s="302"/>
      <c r="Y343" s="302"/>
      <c r="Z343" s="302"/>
      <c r="AA343" s="302"/>
      <c r="AB343" s="302"/>
      <c r="AC343" s="302"/>
      <c r="AD343" s="302"/>
      <c r="AE343" s="302"/>
      <c r="AF343" s="302"/>
      <c r="AG343" s="302"/>
      <c r="AH343" s="302"/>
      <c r="AI343" s="302"/>
      <c r="AJ343" s="302"/>
      <c r="AK343" s="302"/>
      <c r="AL343" s="302"/>
      <c r="AM343" s="302"/>
      <c r="AN343" s="302"/>
      <c r="AO343" s="302"/>
      <c r="AP343" s="302"/>
      <c r="AQ343" s="302"/>
      <c r="AR343" s="302"/>
      <c r="AS343" s="302"/>
      <c r="AT343" s="302"/>
      <c r="AU343" s="302"/>
      <c r="AV343" s="302"/>
      <c r="AW343" s="302"/>
      <c r="AX343" s="302"/>
      <c r="AY343" s="302"/>
      <c r="AZ343" s="302"/>
      <c r="BA343" s="302"/>
      <c r="BB343" s="302"/>
      <c r="BC343" s="302"/>
      <c r="BD343" s="302"/>
      <c r="BE343" s="302"/>
      <c r="BF343" s="302"/>
      <c r="BG343" s="302"/>
      <c r="BH343" s="302"/>
      <c r="BI343" s="302"/>
      <c r="BJ343" s="302"/>
      <c r="BK343" s="302"/>
      <c r="BL343" s="302"/>
      <c r="BM343" s="302"/>
      <c r="BN343" s="302"/>
      <c r="BO343" s="302"/>
      <c r="BP343" s="302"/>
      <c r="BQ343" s="302"/>
      <c r="BR343" s="302"/>
      <c r="BS343" s="302"/>
      <c r="BT343" s="302"/>
      <c r="BU343" s="302"/>
      <c r="BV343" s="302"/>
      <c r="BW343" s="302"/>
      <c r="BX343" s="302"/>
      <c r="BY343" s="302"/>
      <c r="BZ343" s="302"/>
      <c r="CA343" s="302"/>
      <c r="CB343" s="189"/>
      <c r="CC343" s="303"/>
      <c r="CD343" s="303"/>
      <c r="CE343" s="53" t="s">
        <v>116</v>
      </c>
      <c r="CF343" s="293"/>
      <c r="CG343" s="314">
        <f t="shared" ref="CG343" ca="1" si="1176">IF(AND(CG342=$N341,CG342&gt;0),1,IF(CG342=0,0,OFFSET(CG342,,(CG342-$N341),1,1)-CG342+1))</f>
        <v>0</v>
      </c>
      <c r="CH343" s="314">
        <f ca="1">IF(AND(CH342=$N341,CH342&gt;0),1,IF(CH342=0,0,OFFSET(CH342,,(CH342-$N341),1,1)-CH342+1))</f>
        <v>0</v>
      </c>
      <c r="CI343" s="314">
        <f t="shared" ref="CI343:CZ343" ca="1" si="1177">IF(AND(CI342=$N341,CI342&gt;0),1,IF(CI342=0,0,OFFSET(CI342,,(CI342-$N341),1,1)-CI342+1))</f>
        <v>0</v>
      </c>
      <c r="CJ343" s="314">
        <f t="shared" ca="1" si="1177"/>
        <v>0</v>
      </c>
      <c r="CK343" s="314">
        <f t="shared" ca="1" si="1177"/>
        <v>0</v>
      </c>
      <c r="CL343" s="314">
        <f t="shared" ca="1" si="1177"/>
        <v>0</v>
      </c>
      <c r="CM343" s="314">
        <f t="shared" ca="1" si="1177"/>
        <v>0</v>
      </c>
      <c r="CN343" s="314">
        <f t="shared" ca="1" si="1177"/>
        <v>0</v>
      </c>
      <c r="CO343" s="314">
        <f t="shared" ca="1" si="1177"/>
        <v>0</v>
      </c>
      <c r="CP343" s="314">
        <f t="shared" ca="1" si="1177"/>
        <v>0</v>
      </c>
      <c r="CQ343" s="314">
        <f t="shared" ca="1" si="1177"/>
        <v>0</v>
      </c>
      <c r="CR343" s="314">
        <f t="shared" ca="1" si="1177"/>
        <v>0</v>
      </c>
      <c r="CS343" s="314">
        <f t="shared" ca="1" si="1177"/>
        <v>0</v>
      </c>
      <c r="CT343" s="314">
        <f t="shared" ca="1" si="1177"/>
        <v>0</v>
      </c>
      <c r="CU343" s="314">
        <f t="shared" ca="1" si="1177"/>
        <v>0</v>
      </c>
      <c r="CV343" s="314">
        <f t="shared" ca="1" si="1177"/>
        <v>0</v>
      </c>
      <c r="CW343" s="314">
        <f t="shared" ca="1" si="1177"/>
        <v>0</v>
      </c>
      <c r="CX343" s="314">
        <f t="shared" ca="1" si="1177"/>
        <v>0</v>
      </c>
      <c r="CY343" s="314">
        <f t="shared" ca="1" si="1177"/>
        <v>0</v>
      </c>
      <c r="CZ343" s="314">
        <f t="shared" ca="1" si="1177"/>
        <v>0</v>
      </c>
    </row>
    <row r="344" spans="1:104" ht="15" hidden="1" customHeight="1" outlineLevel="1" x14ac:dyDescent="0.3">
      <c r="A344" s="304"/>
      <c r="B344" s="338"/>
      <c r="C344" s="305"/>
      <c r="D344" s="306"/>
      <c r="E344" s="401" t="str">
        <f>_xlfn.IFNA(INDEX(Table_Def[[Asset category]:[Unit]],MATCH(Insert_Assets!B344,Table_Def[Asset category],0),2),"")</f>
        <v/>
      </c>
      <c r="F344" s="339"/>
      <c r="G344" s="340" t="s">
        <v>211</v>
      </c>
      <c r="H344" s="309">
        <f t="shared" si="943"/>
        <v>0</v>
      </c>
      <c r="I344" s="341"/>
      <c r="J344" s="342"/>
      <c r="K344" s="311">
        <f t="shared" ref="K344:K349" si="1178">SUMIF($J$22:$J$384,J344,$H$22:$H$384)</f>
        <v>0</v>
      </c>
      <c r="L344" s="312">
        <f t="shared" si="1157"/>
        <v>1</v>
      </c>
      <c r="M344" s="313">
        <f t="shared" si="939"/>
        <v>0</v>
      </c>
      <c r="N344" s="316">
        <f>_xlfn.IFNA(IF(INDEX(Table_Def[],MATCH(B344,Table_Def[Asset category],0),3)=0,20,INDEX(Table_Def[],MATCH(B344,Table_Def[Asset category],0),3)),0)</f>
        <v>0</v>
      </c>
      <c r="P344" s="178"/>
      <c r="Q344" s="178"/>
      <c r="R344" s="178"/>
      <c r="S344" s="178"/>
      <c r="T344" s="302"/>
      <c r="U344" s="302"/>
      <c r="V344" s="302"/>
      <c r="W344" s="302"/>
      <c r="X344" s="302"/>
      <c r="Y344" s="302"/>
      <c r="Z344" s="302"/>
      <c r="AA344" s="302"/>
      <c r="AB344" s="302"/>
      <c r="AC344" s="302"/>
      <c r="AD344" s="302"/>
      <c r="AE344" s="302"/>
      <c r="AF344" s="302"/>
      <c r="AG344" s="302"/>
      <c r="AH344" s="302"/>
      <c r="AI344" s="302"/>
      <c r="AJ344" s="302"/>
      <c r="AK344" s="302"/>
      <c r="AL344" s="302"/>
      <c r="AM344" s="302"/>
      <c r="AN344" s="302"/>
      <c r="AO344" s="302"/>
      <c r="AP344" s="302"/>
      <c r="AQ344" s="302"/>
      <c r="AR344" s="302"/>
      <c r="AS344" s="302"/>
      <c r="AT344" s="302"/>
      <c r="AU344" s="302"/>
      <c r="AV344" s="302"/>
      <c r="AW344" s="302"/>
      <c r="AX344" s="302"/>
      <c r="AY344" s="302"/>
      <c r="AZ344" s="302"/>
      <c r="BA344" s="302"/>
      <c r="BB344" s="302"/>
      <c r="BC344" s="302"/>
      <c r="BD344" s="302"/>
      <c r="BE344" s="302"/>
      <c r="BF344" s="302"/>
      <c r="BG344" s="302"/>
      <c r="BH344" s="302"/>
      <c r="BI344" s="302"/>
      <c r="BJ344" s="302"/>
      <c r="BK344" s="302"/>
      <c r="BL344" s="302"/>
      <c r="BM344" s="302"/>
      <c r="BN344" s="302"/>
      <c r="BO344" s="302"/>
      <c r="BP344" s="302"/>
      <c r="BQ344" s="302"/>
      <c r="BR344" s="302"/>
      <c r="BS344" s="302"/>
      <c r="BT344" s="302"/>
      <c r="BU344" s="302"/>
      <c r="BV344" s="302"/>
      <c r="BW344" s="302"/>
      <c r="BX344" s="302"/>
      <c r="BY344" s="302"/>
      <c r="BZ344" s="302"/>
      <c r="CA344" s="302"/>
      <c r="CB344" s="189"/>
      <c r="CC344" s="303"/>
      <c r="CD344" s="303"/>
      <c r="CE344" s="53" t="s">
        <v>3</v>
      </c>
      <c r="CG344" s="315">
        <f t="shared" ref="CG344:CK344" si="1179">IF($I341=CG$6,$H341*$L341,IF(CG342=$N341,$H341,
IF(CF344&gt;0,+CF344-CF345,0)))</f>
        <v>0</v>
      </c>
      <c r="CH344" s="315">
        <f t="shared" ca="1" si="1179"/>
        <v>0</v>
      </c>
      <c r="CI344" s="315">
        <f t="shared" ca="1" si="1179"/>
        <v>0</v>
      </c>
      <c r="CJ344" s="315">
        <f t="shared" ca="1" si="1179"/>
        <v>0</v>
      </c>
      <c r="CK344" s="315">
        <f t="shared" ca="1" si="1179"/>
        <v>0</v>
      </c>
      <c r="CL344" s="315">
        <f ca="1">IF($I341=CL$6,$H341*$L341,IF(CL342=$N341,$H341,
IF(CK344&gt;0,+CK344-CK345,0)))</f>
        <v>0</v>
      </c>
      <c r="CM344" s="315">
        <f t="shared" ref="CM344:CZ344" ca="1" si="1180">IF($I341=CM$6,$H341*$L341,IF(CM342=$N341,$H341,
IF(CL344&gt;0,+CL344-CL345,0)))</f>
        <v>0</v>
      </c>
      <c r="CN344" s="315">
        <f t="shared" ca="1" si="1180"/>
        <v>0</v>
      </c>
      <c r="CO344" s="315">
        <f t="shared" ca="1" si="1180"/>
        <v>0</v>
      </c>
      <c r="CP344" s="315">
        <f t="shared" ca="1" si="1180"/>
        <v>0</v>
      </c>
      <c r="CQ344" s="315">
        <f t="shared" ca="1" si="1180"/>
        <v>0</v>
      </c>
      <c r="CR344" s="315">
        <f t="shared" ca="1" si="1180"/>
        <v>0</v>
      </c>
      <c r="CS344" s="315">
        <f t="shared" ca="1" si="1180"/>
        <v>0</v>
      </c>
      <c r="CT344" s="315">
        <f t="shared" ca="1" si="1180"/>
        <v>0</v>
      </c>
      <c r="CU344" s="315">
        <f t="shared" ca="1" si="1180"/>
        <v>0</v>
      </c>
      <c r="CV344" s="315">
        <f t="shared" ca="1" si="1180"/>
        <v>0</v>
      </c>
      <c r="CW344" s="315">
        <f t="shared" ca="1" si="1180"/>
        <v>0</v>
      </c>
      <c r="CX344" s="315">
        <f t="shared" ca="1" si="1180"/>
        <v>0</v>
      </c>
      <c r="CY344" s="315">
        <f t="shared" ca="1" si="1180"/>
        <v>0</v>
      </c>
      <c r="CZ344" s="315">
        <f t="shared" ca="1" si="1180"/>
        <v>0</v>
      </c>
    </row>
    <row r="345" spans="1:104" ht="15" hidden="1" customHeight="1" outlineLevel="1" x14ac:dyDescent="0.3">
      <c r="A345" s="304"/>
      <c r="B345" s="338"/>
      <c r="C345" s="305"/>
      <c r="D345" s="306"/>
      <c r="E345" s="401" t="str">
        <f>_xlfn.IFNA(INDEX(Table_Def[[Asset category]:[Unit]],MATCH(Insert_Assets!B345,Table_Def[Asset category],0),2),"")</f>
        <v/>
      </c>
      <c r="F345" s="339"/>
      <c r="G345" s="340" t="s">
        <v>211</v>
      </c>
      <c r="H345" s="309">
        <f t="shared" si="943"/>
        <v>0</v>
      </c>
      <c r="I345" s="341"/>
      <c r="J345" s="342"/>
      <c r="K345" s="311">
        <f t="shared" si="1178"/>
        <v>0</v>
      </c>
      <c r="L345" s="312">
        <f t="shared" si="1157"/>
        <v>1</v>
      </c>
      <c r="M345" s="313">
        <f t="shared" ref="M345:M390" si="1181">H345*(1-L345)</f>
        <v>0</v>
      </c>
      <c r="N345" s="316">
        <f>_xlfn.IFNA(IF(INDEX(Table_Def[],MATCH(B345,Table_Def[Asset category],0),3)=0,20,INDEX(Table_Def[],MATCH(B345,Table_Def[Asset category],0),3)),0)</f>
        <v>0</v>
      </c>
      <c r="P345" s="178"/>
      <c r="Q345" s="178"/>
      <c r="R345" s="178"/>
      <c r="S345" s="178"/>
      <c r="T345" s="302"/>
      <c r="U345" s="302"/>
      <c r="V345" s="302"/>
      <c r="W345" s="302"/>
      <c r="X345" s="302"/>
      <c r="Y345" s="302"/>
      <c r="Z345" s="302"/>
      <c r="AA345" s="302"/>
      <c r="AB345" s="302"/>
      <c r="AC345" s="302"/>
      <c r="AD345" s="302"/>
      <c r="AE345" s="302"/>
      <c r="AF345" s="302"/>
      <c r="AG345" s="302"/>
      <c r="AH345" s="302"/>
      <c r="AI345" s="302"/>
      <c r="AJ345" s="302"/>
      <c r="AK345" s="302"/>
      <c r="AL345" s="302"/>
      <c r="AM345" s="302"/>
      <c r="AN345" s="302"/>
      <c r="AO345" s="302"/>
      <c r="AP345" s="302"/>
      <c r="AQ345" s="302"/>
      <c r="AR345" s="302"/>
      <c r="AS345" s="302"/>
      <c r="AT345" s="302"/>
      <c r="AU345" s="302"/>
      <c r="AV345" s="302"/>
      <c r="AW345" s="302"/>
      <c r="AX345" s="302"/>
      <c r="AY345" s="302"/>
      <c r="AZ345" s="302"/>
      <c r="BA345" s="302"/>
      <c r="BB345" s="302"/>
      <c r="BC345" s="302"/>
      <c r="BD345" s="302"/>
      <c r="BE345" s="302"/>
      <c r="BF345" s="302"/>
      <c r="BG345" s="302"/>
      <c r="BH345" s="302"/>
      <c r="BI345" s="302"/>
      <c r="BJ345" s="302"/>
      <c r="BK345" s="302"/>
      <c r="BL345" s="302"/>
      <c r="BM345" s="302"/>
      <c r="BN345" s="302"/>
      <c r="BO345" s="302"/>
      <c r="BP345" s="302"/>
      <c r="BQ345" s="302"/>
      <c r="BR345" s="302"/>
      <c r="BS345" s="302"/>
      <c r="BT345" s="302"/>
      <c r="BU345" s="302"/>
      <c r="BV345" s="302"/>
      <c r="BW345" s="302"/>
      <c r="BX345" s="302"/>
      <c r="BY345" s="302"/>
      <c r="BZ345" s="302"/>
      <c r="CA345" s="302"/>
      <c r="CB345" s="189"/>
      <c r="CC345" s="303"/>
      <c r="CD345" s="303"/>
      <c r="CE345" s="53" t="s">
        <v>38</v>
      </c>
      <c r="CF345" s="315"/>
      <c r="CG345" s="315">
        <f>IF(CG346&lt;1,0,CG347-CG346)</f>
        <v>0</v>
      </c>
      <c r="CH345" s="315">
        <f t="shared" ref="CH345:CZ345" ca="1" si="1182">IF(CH346&lt;1,0,CH347-CH346)</f>
        <v>0</v>
      </c>
      <c r="CI345" s="315">
        <f t="shared" ca="1" si="1182"/>
        <v>0</v>
      </c>
      <c r="CJ345" s="315">
        <f t="shared" ca="1" si="1182"/>
        <v>0</v>
      </c>
      <c r="CK345" s="315">
        <f t="shared" ca="1" si="1182"/>
        <v>0</v>
      </c>
      <c r="CL345" s="315">
        <f t="shared" ca="1" si="1182"/>
        <v>0</v>
      </c>
      <c r="CM345" s="315">
        <f t="shared" ca="1" si="1182"/>
        <v>0</v>
      </c>
      <c r="CN345" s="315">
        <f t="shared" ca="1" si="1182"/>
        <v>0</v>
      </c>
      <c r="CO345" s="315">
        <f t="shared" ca="1" si="1182"/>
        <v>0</v>
      </c>
      <c r="CP345" s="315">
        <f t="shared" ca="1" si="1182"/>
        <v>0</v>
      </c>
      <c r="CQ345" s="315">
        <f t="shared" ca="1" si="1182"/>
        <v>0</v>
      </c>
      <c r="CR345" s="315">
        <f t="shared" ca="1" si="1182"/>
        <v>0</v>
      </c>
      <c r="CS345" s="315">
        <f t="shared" ca="1" si="1182"/>
        <v>0</v>
      </c>
      <c r="CT345" s="315">
        <f t="shared" ca="1" si="1182"/>
        <v>0</v>
      </c>
      <c r="CU345" s="315">
        <f t="shared" ca="1" si="1182"/>
        <v>0</v>
      </c>
      <c r="CV345" s="315">
        <f t="shared" ca="1" si="1182"/>
        <v>0</v>
      </c>
      <c r="CW345" s="315">
        <f t="shared" ca="1" si="1182"/>
        <v>0</v>
      </c>
      <c r="CX345" s="315">
        <f t="shared" ca="1" si="1182"/>
        <v>0</v>
      </c>
      <c r="CY345" s="315">
        <f t="shared" ca="1" si="1182"/>
        <v>0</v>
      </c>
      <c r="CZ345" s="315">
        <f t="shared" ca="1" si="1182"/>
        <v>0</v>
      </c>
    </row>
    <row r="346" spans="1:104" ht="15" hidden="1" customHeight="1" outlineLevel="1" x14ac:dyDescent="0.3">
      <c r="A346" s="304"/>
      <c r="B346" s="338"/>
      <c r="C346" s="305"/>
      <c r="D346" s="306"/>
      <c r="E346" s="401" t="str">
        <f>_xlfn.IFNA(INDEX(Table_Def[[Asset category]:[Unit]],MATCH(Insert_Assets!B346,Table_Def[Asset category],0),2),"")</f>
        <v/>
      </c>
      <c r="F346" s="339"/>
      <c r="G346" s="340" t="s">
        <v>211</v>
      </c>
      <c r="H346" s="309">
        <f t="shared" si="943"/>
        <v>0</v>
      </c>
      <c r="I346" s="341"/>
      <c r="J346" s="342"/>
      <c r="K346" s="311">
        <f t="shared" si="1178"/>
        <v>0</v>
      </c>
      <c r="L346" s="312">
        <f t="shared" si="1157"/>
        <v>1</v>
      </c>
      <c r="M346" s="313">
        <f t="shared" si="1181"/>
        <v>0</v>
      </c>
      <c r="N346" s="316">
        <f>_xlfn.IFNA(IF(INDEX(Table_Def[],MATCH(B346,Table_Def[Asset category],0),3)=0,20,INDEX(Table_Def[],MATCH(B346,Table_Def[Asset category],0),3)),0)</f>
        <v>0</v>
      </c>
      <c r="P346" s="178"/>
      <c r="Q346" s="178"/>
      <c r="R346" s="178"/>
      <c r="S346" s="178"/>
      <c r="T346" s="302"/>
      <c r="U346" s="302"/>
      <c r="V346" s="302"/>
      <c r="W346" s="302"/>
      <c r="X346" s="302"/>
      <c r="Y346" s="302"/>
      <c r="Z346" s="302"/>
      <c r="AA346" s="302"/>
      <c r="AB346" s="302"/>
      <c r="AC346" s="302"/>
      <c r="AD346" s="302"/>
      <c r="AE346" s="302"/>
      <c r="AF346" s="302"/>
      <c r="AG346" s="302"/>
      <c r="AH346" s="302"/>
      <c r="AI346" s="302"/>
      <c r="AJ346" s="302"/>
      <c r="AK346" s="302"/>
      <c r="AL346" s="302"/>
      <c r="AM346" s="302"/>
      <c r="AN346" s="302"/>
      <c r="AO346" s="302"/>
      <c r="AP346" s="302"/>
      <c r="AQ346" s="302"/>
      <c r="AR346" s="302"/>
      <c r="AS346" s="302"/>
      <c r="AT346" s="302"/>
      <c r="AU346" s="302"/>
      <c r="AV346" s="302"/>
      <c r="AW346" s="302"/>
      <c r="AX346" s="302"/>
      <c r="AY346" s="302"/>
      <c r="AZ346" s="302"/>
      <c r="BA346" s="302"/>
      <c r="BB346" s="302"/>
      <c r="BC346" s="302"/>
      <c r="BD346" s="302"/>
      <c r="BE346" s="302"/>
      <c r="BF346" s="302"/>
      <c r="BG346" s="302"/>
      <c r="BH346" s="302"/>
      <c r="BI346" s="302"/>
      <c r="BJ346" s="302"/>
      <c r="BK346" s="302"/>
      <c r="BL346" s="302"/>
      <c r="BM346" s="302"/>
      <c r="BN346" s="302"/>
      <c r="BO346" s="302"/>
      <c r="BP346" s="302"/>
      <c r="BQ346" s="302"/>
      <c r="BR346" s="302"/>
      <c r="BS346" s="302"/>
      <c r="BT346" s="302"/>
      <c r="BU346" s="302"/>
      <c r="BV346" s="302"/>
      <c r="BW346" s="302"/>
      <c r="BX346" s="302"/>
      <c r="BY346" s="302"/>
      <c r="BZ346" s="302"/>
      <c r="CA346" s="302"/>
      <c r="CB346" s="189"/>
      <c r="CC346" s="303"/>
      <c r="CD346" s="303"/>
      <c r="CE346" s="53" t="s">
        <v>47</v>
      </c>
      <c r="CG346" s="315">
        <f>CG344*Insert_Finance!$C$17</f>
        <v>0</v>
      </c>
      <c r="CH346" s="315">
        <f ca="1">CH344*Insert_Finance!$C$17</f>
        <v>0</v>
      </c>
      <c r="CI346" s="315">
        <f ca="1">CI344*Insert_Finance!$C$17</f>
        <v>0</v>
      </c>
      <c r="CJ346" s="315">
        <f ca="1">CJ344*Insert_Finance!$C$17</f>
        <v>0</v>
      </c>
      <c r="CK346" s="315">
        <f ca="1">CK344*Insert_Finance!$C$17</f>
        <v>0</v>
      </c>
      <c r="CL346" s="315">
        <f ca="1">CL344*Insert_Finance!$C$17</f>
        <v>0</v>
      </c>
      <c r="CM346" s="315">
        <f ca="1">CM344*Insert_Finance!$C$17</f>
        <v>0</v>
      </c>
      <c r="CN346" s="315">
        <f ca="1">CN344*Insert_Finance!$C$17</f>
        <v>0</v>
      </c>
      <c r="CO346" s="315">
        <f ca="1">CO344*Insert_Finance!$C$17</f>
        <v>0</v>
      </c>
      <c r="CP346" s="315">
        <f ca="1">CP344*Insert_Finance!$C$17</f>
        <v>0</v>
      </c>
      <c r="CQ346" s="315">
        <f ca="1">CQ344*Insert_Finance!$C$17</f>
        <v>0</v>
      </c>
      <c r="CR346" s="315">
        <f ca="1">CR344*Insert_Finance!$C$17</f>
        <v>0</v>
      </c>
      <c r="CS346" s="315">
        <f ca="1">CS344*Insert_Finance!$C$17</f>
        <v>0</v>
      </c>
      <c r="CT346" s="315">
        <f ca="1">CT344*Insert_Finance!$C$17</f>
        <v>0</v>
      </c>
      <c r="CU346" s="315">
        <f ca="1">CU344*Insert_Finance!$C$17</f>
        <v>0</v>
      </c>
      <c r="CV346" s="315">
        <f ca="1">CV344*Insert_Finance!$C$17</f>
        <v>0</v>
      </c>
      <c r="CW346" s="315">
        <f ca="1">CW344*Insert_Finance!$C$17</f>
        <v>0</v>
      </c>
      <c r="CX346" s="315">
        <f ca="1">CX344*Insert_Finance!$C$17</f>
        <v>0</v>
      </c>
      <c r="CY346" s="315">
        <f ca="1">CY344*Insert_Finance!$C$17</f>
        <v>0</v>
      </c>
      <c r="CZ346" s="315">
        <f ca="1">CZ344*Insert_Finance!$C$17</f>
        <v>0</v>
      </c>
    </row>
    <row r="347" spans="1:104" ht="15" hidden="1" customHeight="1" outlineLevel="1" x14ac:dyDescent="0.3">
      <c r="A347" s="304"/>
      <c r="B347" s="338"/>
      <c r="C347" s="305"/>
      <c r="D347" s="306"/>
      <c r="E347" s="401" t="str">
        <f>_xlfn.IFNA(INDEX(Table_Def[[Asset category]:[Unit]],MATCH(Insert_Assets!B347,Table_Def[Asset category],0),2),"")</f>
        <v/>
      </c>
      <c r="F347" s="339"/>
      <c r="G347" s="340" t="s">
        <v>211</v>
      </c>
      <c r="H347" s="309">
        <f t="shared" ref="H347:H390" si="1183">D347*F347</f>
        <v>0</v>
      </c>
      <c r="I347" s="341"/>
      <c r="J347" s="342"/>
      <c r="K347" s="311">
        <f t="shared" si="1178"/>
        <v>0</v>
      </c>
      <c r="L347" s="312">
        <f t="shared" si="1157"/>
        <v>1</v>
      </c>
      <c r="M347" s="313">
        <f t="shared" si="1181"/>
        <v>0</v>
      </c>
      <c r="N347" s="316">
        <f>_xlfn.IFNA(IF(INDEX(Table_Def[],MATCH(B347,Table_Def[Asset category],0),3)=0,20,INDEX(Table_Def[],MATCH(B347,Table_Def[Asset category],0),3)),0)</f>
        <v>0</v>
      </c>
      <c r="P347" s="178"/>
      <c r="Q347" s="178"/>
      <c r="R347" s="178"/>
      <c r="S347" s="178"/>
      <c r="T347" s="302"/>
      <c r="U347" s="302"/>
      <c r="V347" s="302"/>
      <c r="W347" s="302"/>
      <c r="X347" s="302"/>
      <c r="Y347" s="302"/>
      <c r="Z347" s="302"/>
      <c r="AA347" s="302"/>
      <c r="AB347" s="302"/>
      <c r="AC347" s="302"/>
      <c r="AD347" s="302"/>
      <c r="AE347" s="302"/>
      <c r="AF347" s="302"/>
      <c r="AG347" s="302"/>
      <c r="AH347" s="302"/>
      <c r="AI347" s="302"/>
      <c r="AJ347" s="302"/>
      <c r="AK347" s="302"/>
      <c r="AL347" s="302"/>
      <c r="AM347" s="302"/>
      <c r="AN347" s="302"/>
      <c r="AO347" s="302"/>
      <c r="AP347" s="302"/>
      <c r="AQ347" s="302"/>
      <c r="AR347" s="302"/>
      <c r="AS347" s="302"/>
      <c r="AT347" s="302"/>
      <c r="AU347" s="302"/>
      <c r="AV347" s="302"/>
      <c r="AW347" s="302"/>
      <c r="AX347" s="302"/>
      <c r="AY347" s="302"/>
      <c r="AZ347" s="302"/>
      <c r="BA347" s="302"/>
      <c r="BB347" s="302"/>
      <c r="BC347" s="302"/>
      <c r="BD347" s="302"/>
      <c r="BE347" s="302"/>
      <c r="BF347" s="302"/>
      <c r="BG347" s="302"/>
      <c r="BH347" s="302"/>
      <c r="BI347" s="302"/>
      <c r="BJ347" s="302"/>
      <c r="BK347" s="302"/>
      <c r="BL347" s="302"/>
      <c r="BM347" s="302"/>
      <c r="BN347" s="302"/>
      <c r="BO347" s="302"/>
      <c r="BP347" s="302"/>
      <c r="BQ347" s="302"/>
      <c r="BR347" s="302"/>
      <c r="BS347" s="302"/>
      <c r="BT347" s="302"/>
      <c r="BU347" s="302"/>
      <c r="BV347" s="302"/>
      <c r="BW347" s="302"/>
      <c r="BX347" s="302"/>
      <c r="BY347" s="302"/>
      <c r="BZ347" s="302"/>
      <c r="CA347" s="302"/>
      <c r="CB347" s="189"/>
      <c r="CC347" s="303"/>
      <c r="CD347" s="303"/>
      <c r="CE347" s="53" t="s">
        <v>48</v>
      </c>
      <c r="CF347" s="315"/>
      <c r="CG347" s="315">
        <f ca="1">IF(CG344=0,0,
IF(CG344&lt;1,0,
IF($N341-CG342&lt;&gt;$N341,-PMT(Insert_Finance!$C$17,$N341,OFFSET(CG344,,(CG342-$N341),1,1),0,0),
IF(CG342=0,0,CF347))))</f>
        <v>0</v>
      </c>
      <c r="CH347" s="315">
        <f ca="1">IF(CH344=0,0,
IF(CH344&lt;1,0,
IF($N341-CH342&lt;&gt;$N341,-PMT(Insert_Finance!$C$17,$N341,OFFSET(CH344,,(CH342-$N341),1,1),0,0),
IF(CH342=0,0,CG347))))</f>
        <v>0</v>
      </c>
      <c r="CI347" s="315">
        <f ca="1">IF(CI344=0,0,
IF(CI344&lt;1,0,
IF($N341-CI342&lt;&gt;$N341,-PMT(Insert_Finance!$C$17,$N341,OFFSET(CI344,,(CI342-$N341),1,1),0,0),
IF(CI342=0,0,CH347))))</f>
        <v>0</v>
      </c>
      <c r="CJ347" s="315">
        <f ca="1">IF(CJ344=0,0,
IF(CJ344&lt;1,0,
IF($N341-CJ342&lt;&gt;$N341,-PMT(Insert_Finance!$C$17,$N341,OFFSET(CJ344,,(CJ342-$N341),1,1),0,0),
IF(CJ342=0,0,CI347))))</f>
        <v>0</v>
      </c>
      <c r="CK347" s="315">
        <f ca="1">IF(CK344=0,0,
IF(CK344&lt;1,0,
IF($N341-CK342&lt;&gt;$N341,-PMT(Insert_Finance!$C$17,$N341,OFFSET(CK344,,(CK342-$N341),1,1),0,0),
IF(CK342=0,0,CJ347))))</f>
        <v>0</v>
      </c>
      <c r="CL347" s="315">
        <f ca="1">IF(CL344=0,0,
IF(CL344&lt;1,0,
IF($N341-CL342&lt;&gt;$N341,-PMT(Insert_Finance!$C$17,$N341,OFFSET(CL344,,(CL342-$N341),1,1),0,0),
IF(CL342=0,0,CK347))))</f>
        <v>0</v>
      </c>
      <c r="CM347" s="315">
        <f ca="1">IF(CM344=0,0,
IF(CM344&lt;1,0,
IF($N341-CM342&lt;&gt;$N341,-PMT(Insert_Finance!$C$17,$N341,OFFSET(CM344,,(CM342-$N341),1,1),0,0),
IF(CM342=0,0,CL347))))</f>
        <v>0</v>
      </c>
      <c r="CN347" s="315">
        <f ca="1">IF(CN344=0,0,
IF(CN344&lt;1,0,
IF($N341-CN342&lt;&gt;$N341,-PMT(Insert_Finance!$C$17,$N341,OFFSET(CN344,,(CN342-$N341),1,1),0,0),
IF(CN342=0,0,CM347))))</f>
        <v>0</v>
      </c>
      <c r="CO347" s="315">
        <f ca="1">IF(CO344=0,0,
IF(CO344&lt;1,0,
IF($N341-CO342&lt;&gt;$N341,-PMT(Insert_Finance!$C$17,$N341,OFFSET(CO344,,(CO342-$N341),1,1),0,0),
IF(CO342=0,0,CN347))))</f>
        <v>0</v>
      </c>
      <c r="CP347" s="315">
        <f ca="1">IF(CP344=0,0,
IF(CP344&lt;1,0,
IF($N341-CP342&lt;&gt;$N341,-PMT(Insert_Finance!$C$17,$N341,OFFSET(CP344,,(CP342-$N341),1,1),0,0),
IF(CP342=0,0,CO347))))</f>
        <v>0</v>
      </c>
      <c r="CQ347" s="315">
        <f ca="1">IF(CQ344=0,0,
IF(CQ344&lt;1,0,
IF($N341-CQ342&lt;&gt;$N341,-PMT(Insert_Finance!$C$17,$N341,OFFSET(CQ344,,(CQ342-$N341),1,1),0,0),
IF(CQ342=0,0,CP347))))</f>
        <v>0</v>
      </c>
      <c r="CR347" s="315">
        <f ca="1">IF(CR344=0,0,
IF(CR344&lt;1,0,
IF($N341-CR342&lt;&gt;$N341,-PMT(Insert_Finance!$C$17,$N341,OFFSET(CR344,,(CR342-$N341),1,1),0,0),
IF(CR342=0,0,CQ347))))</f>
        <v>0</v>
      </c>
      <c r="CS347" s="315">
        <f ca="1">IF(CS344=0,0,
IF(CS344&lt;1,0,
IF($N341-CS342&lt;&gt;$N341,-PMT(Insert_Finance!$C$17,$N341,OFFSET(CS344,,(CS342-$N341),1,1),0,0),
IF(CS342=0,0,CR347))))</f>
        <v>0</v>
      </c>
      <c r="CT347" s="315">
        <f ca="1">IF(CT344=0,0,
IF(CT344&lt;1,0,
IF($N341-CT342&lt;&gt;$N341,-PMT(Insert_Finance!$C$17,$N341,OFFSET(CT344,,(CT342-$N341),1,1),0,0),
IF(CT342=0,0,CS347))))</f>
        <v>0</v>
      </c>
      <c r="CU347" s="315">
        <f ca="1">IF(CU344=0,0,
IF(CU344&lt;1,0,
IF($N341-CU342&lt;&gt;$N341,-PMT(Insert_Finance!$C$17,$N341,OFFSET(CU344,,(CU342-$N341),1,1),0,0),
IF(CU342=0,0,CT347))))</f>
        <v>0</v>
      </c>
      <c r="CV347" s="315">
        <f ca="1">IF(CV344=0,0,
IF(CV344&lt;1,0,
IF($N341-CV342&lt;&gt;$N341,-PMT(Insert_Finance!$C$17,$N341,OFFSET(CV344,,(CV342-$N341),1,1),0,0),
IF(CV342=0,0,CU347))))</f>
        <v>0</v>
      </c>
      <c r="CW347" s="315">
        <f ca="1">IF(CW344=0,0,
IF(CW344&lt;1,0,
IF($N341-CW342&lt;&gt;$N341,-PMT(Insert_Finance!$C$17,$N341,OFFSET(CW344,,(CW342-$N341),1,1),0,0),
IF(CW342=0,0,CV347))))</f>
        <v>0</v>
      </c>
      <c r="CX347" s="315">
        <f ca="1">IF(CX344=0,0,
IF(CX344&lt;1,0,
IF($N341-CX342&lt;&gt;$N341,-PMT(Insert_Finance!$C$17,$N341,OFFSET(CX344,,(CX342-$N341),1,1),0,0),
IF(CX342=0,0,CW347))))</f>
        <v>0</v>
      </c>
      <c r="CY347" s="315">
        <f ca="1">IF(CY344=0,0,
IF(CY344&lt;1,0,
IF($N341-CY342&lt;&gt;$N341,-PMT(Insert_Finance!$C$17,$N341,OFFSET(CY344,,(CY342-$N341),1,1),0,0),
IF(CY342=0,0,CX347))))</f>
        <v>0</v>
      </c>
      <c r="CZ347" s="315">
        <f ca="1">IF(CZ344=0,0,
IF(CZ344&lt;1,0,
IF($N341-CZ342&lt;&gt;$N341,-PMT(Insert_Finance!$C$17,$N341,OFFSET(CZ344,,(CZ342-$N341),1,1),0,0),
IF(CZ342=0,0,CY347))))</f>
        <v>0</v>
      </c>
    </row>
    <row r="348" spans="1:104" ht="30" customHeight="1" collapsed="1" x14ac:dyDescent="0.3">
      <c r="A348" s="304"/>
      <c r="B348" s="674"/>
      <c r="C348" s="657"/>
      <c r="D348" s="658"/>
      <c r="E348" s="401" t="str">
        <f>_xlfn.IFNA(INDEX(Table_Def[[Asset category]:[Unit]],MATCH(Insert_Assets!B348,Table_Def[Asset category],0),2),"")</f>
        <v/>
      </c>
      <c r="F348" s="682"/>
      <c r="G348" s="340" t="s">
        <v>211</v>
      </c>
      <c r="H348" s="309">
        <f t="shared" si="1183"/>
        <v>0</v>
      </c>
      <c r="I348" s="687"/>
      <c r="J348" s="688"/>
      <c r="K348" s="311">
        <f t="shared" si="1178"/>
        <v>0</v>
      </c>
      <c r="L348" s="312">
        <f t="shared" si="1157"/>
        <v>1</v>
      </c>
      <c r="M348" s="313">
        <f t="shared" si="1181"/>
        <v>0</v>
      </c>
      <c r="N348" s="316">
        <f>_xlfn.IFNA(IF(INDEX(Table_Def[],MATCH(B348,Table_Def[Asset category],0),3)=0,20,INDEX(Table_Def[],MATCH(B348,Table_Def[Asset category],0),3)),0)</f>
        <v>0</v>
      </c>
      <c r="P348" s="178"/>
      <c r="Q348" s="178"/>
      <c r="R348" s="178"/>
      <c r="S348" s="178"/>
      <c r="T348" s="302">
        <f t="shared" ref="T348:T384" si="1184">SUMIF($CG$6:$CZ$6,T$17,$CG352:$CZ352)</f>
        <v>0</v>
      </c>
      <c r="U348" s="302">
        <f>SUMIF($CG$6:$CZ$6,T$17,$CG351:$CZ351)</f>
        <v>0</v>
      </c>
      <c r="V348" s="302">
        <f>SUMIF($CG$6:$CZ$6,T$17,$CG353:$CZ353)</f>
        <v>0</v>
      </c>
      <c r="W348" s="302">
        <f t="shared" ref="W348:W384" si="1185">SUMIF($CG$6:$CZ$6,W$17,$CG352:$CZ352)</f>
        <v>0</v>
      </c>
      <c r="X348" s="302">
        <f>SUMIF($CG$6:$CZ$6,W$17,$CG351:$CZ351)</f>
        <v>0</v>
      </c>
      <c r="Y348" s="302">
        <f>SUMIF($CG$6:$CZ$6,W$17,$CG353:$CZ353)</f>
        <v>0</v>
      </c>
      <c r="Z348" s="302">
        <f t="shared" ref="Z348:Z384" si="1186">SUMIF($CG$6:$CZ$6,Z$17,$CG352:$CZ352)</f>
        <v>0</v>
      </c>
      <c r="AA348" s="302">
        <f>SUMIF($CG$6:$CZ$6,Z$17,$CG351:$CZ351)</f>
        <v>0</v>
      </c>
      <c r="AB348" s="302">
        <f>SUMIF($CG$6:$CZ$6,Z$17,$CG353:$CZ353)</f>
        <v>0</v>
      </c>
      <c r="AC348" s="302">
        <f t="shared" ref="AC348:AC384" si="1187">SUMIF($CG$6:$CZ$6,AC$17,$CG352:$CZ352)</f>
        <v>0</v>
      </c>
      <c r="AD348" s="302">
        <f>SUMIF($CG$6:$CZ$6,AC$17,$CG351:$CZ351)</f>
        <v>0</v>
      </c>
      <c r="AE348" s="302">
        <f>SUMIF($CG$6:$CZ$6,AC$17,$CG353:$CZ353)</f>
        <v>0</v>
      </c>
      <c r="AF348" s="302">
        <f t="shared" ref="AF348:AF384" si="1188">SUMIF($CG$6:$CZ$6,AF$17,$CG352:$CZ352)</f>
        <v>0</v>
      </c>
      <c r="AG348" s="302">
        <f>SUMIF($CG$6:$CZ$6,AF$17,$CG351:$CZ351)</f>
        <v>0</v>
      </c>
      <c r="AH348" s="302">
        <f>SUMIF($CG$6:$CZ$6,AF$17,$CG353:$CZ353)</f>
        <v>0</v>
      </c>
      <c r="AI348" s="302">
        <f t="shared" ref="AI348:AI384" si="1189">SUMIF($CG$6:$CZ$6,AI$17,$CG352:$CZ352)</f>
        <v>0</v>
      </c>
      <c r="AJ348" s="302">
        <f>SUMIF($CG$6:$CZ$6,AI$17,$CG351:$CZ351)</f>
        <v>0</v>
      </c>
      <c r="AK348" s="302">
        <f>SUMIF($CG$6:$CZ$6,AI$17,$CG353:$CZ353)</f>
        <v>0</v>
      </c>
      <c r="AL348" s="302">
        <f t="shared" ref="AL348:AL384" si="1190">SUMIF($CG$6:$CZ$6,AL$17,$CG352:$CZ352)</f>
        <v>0</v>
      </c>
      <c r="AM348" s="302">
        <f>SUMIF($CG$6:$CZ$6,AL$17,$CG351:$CZ351)</f>
        <v>0</v>
      </c>
      <c r="AN348" s="302">
        <f>SUMIF($CG$6:$CZ$6,AL$17,$CG353:$CZ353)</f>
        <v>0</v>
      </c>
      <c r="AO348" s="302">
        <f t="shared" ref="AO348:AO384" si="1191">SUMIF($CG$6:$CZ$6,AO$17,$CG352:$CZ352)</f>
        <v>0</v>
      </c>
      <c r="AP348" s="302">
        <f>SUMIF($CG$6:$CZ$6,AO$17,$CG351:$CZ351)</f>
        <v>0</v>
      </c>
      <c r="AQ348" s="302">
        <f>SUMIF($CG$6:$CZ$6,AO$17,$CG353:$CZ353)</f>
        <v>0</v>
      </c>
      <c r="AR348" s="302">
        <f t="shared" ref="AR348:AR384" si="1192">SUMIF($CG$6:$CZ$6,AR$17,$CG352:$CZ352)</f>
        <v>0</v>
      </c>
      <c r="AS348" s="302">
        <f>SUMIF($CG$6:$CZ$6,AR$17,$CG351:$CZ351)</f>
        <v>0</v>
      </c>
      <c r="AT348" s="302">
        <f>SUMIF($CG$6:$CZ$6,AR$17,$CG353:$CZ353)</f>
        <v>0</v>
      </c>
      <c r="AU348" s="302">
        <f t="shared" ref="AU348:AU384" si="1193">SUMIF($CG$6:$CZ$6,AU$17,$CG352:$CZ352)</f>
        <v>0</v>
      </c>
      <c r="AV348" s="302">
        <f>SUMIF($CG$6:$CZ$6,AU$17,$CG351:$CZ351)</f>
        <v>0</v>
      </c>
      <c r="AW348" s="302">
        <f>SUMIF($CG$6:$CZ$6,AU$17,$CG353:$CZ353)</f>
        <v>0</v>
      </c>
      <c r="AX348" s="302">
        <f t="shared" ref="AX348:AX384" si="1194">SUMIF($CG$6:$CZ$6,AX$17,$CG352:$CZ352)</f>
        <v>0</v>
      </c>
      <c r="AY348" s="302">
        <f>SUMIF($CG$6:$CZ$6,AX$17,$CG351:$CZ351)</f>
        <v>0</v>
      </c>
      <c r="AZ348" s="302">
        <f>SUMIF($CG$6:$CZ$6,AX$17,$CG353:$CZ353)</f>
        <v>0</v>
      </c>
      <c r="BA348" s="302">
        <f t="shared" ref="BA348:BA384" si="1195">SUMIF($CG$6:$CZ$6,BA$17,$CG352:$CZ352)</f>
        <v>0</v>
      </c>
      <c r="BB348" s="302">
        <f>SUMIF($CG$6:$CZ$6,BA$17,$CG351:$CZ351)</f>
        <v>0</v>
      </c>
      <c r="BC348" s="302">
        <f>SUMIF($CG$6:$CZ$6,BA$17,$CG353:$CZ353)</f>
        <v>0</v>
      </c>
      <c r="BD348" s="302">
        <f t="shared" ref="BD348:BD384" si="1196">SUMIF($CG$6:$CZ$6,BD$17,$CG352:$CZ352)</f>
        <v>0</v>
      </c>
      <c r="BE348" s="302">
        <f>SUMIF($CG$6:$CZ$6,BD$17,$CG351:$CZ351)</f>
        <v>0</v>
      </c>
      <c r="BF348" s="302">
        <f>SUMIF($CG$6:$CZ$6,BD$17,$CG353:$CZ353)</f>
        <v>0</v>
      </c>
      <c r="BG348" s="302">
        <f t="shared" ref="BG348:BG384" si="1197">SUMIF($CG$6:$CZ$6,BG$17,$CG352:$CZ352)</f>
        <v>0</v>
      </c>
      <c r="BH348" s="302">
        <f>SUMIF($CG$6:$CZ$6,BG$17,$CG351:$CZ351)</f>
        <v>0</v>
      </c>
      <c r="BI348" s="302">
        <f>SUMIF($CG$6:$CZ$6,BG$17,$CG353:$CZ353)</f>
        <v>0</v>
      </c>
      <c r="BJ348" s="302">
        <f t="shared" ref="BJ348:BJ384" si="1198">SUMIF($CG$6:$CZ$6,BJ$17,$CG352:$CZ352)</f>
        <v>0</v>
      </c>
      <c r="BK348" s="302">
        <f>SUMIF($CG$6:$CZ$6,BJ$17,$CG351:$CZ351)</f>
        <v>0</v>
      </c>
      <c r="BL348" s="302">
        <f>SUMIF($CG$6:$CZ$6,BJ$17,$CG353:$CZ353)</f>
        <v>0</v>
      </c>
      <c r="BM348" s="302">
        <f t="shared" ref="BM348:BM384" si="1199">SUMIF($CG$6:$CZ$6,BM$17,$CG352:$CZ352)</f>
        <v>0</v>
      </c>
      <c r="BN348" s="302">
        <f>SUMIF($CG$6:$CZ$6,BM$17,$CG351:$CZ351)</f>
        <v>0</v>
      </c>
      <c r="BO348" s="302">
        <f>SUMIF($CG$6:$CZ$6,BM$17,$CG353:$CZ353)</f>
        <v>0</v>
      </c>
      <c r="BP348" s="302">
        <f t="shared" ref="BP348:BP384" si="1200">SUMIF($CG$6:$CZ$6,BP$17,$CG352:$CZ352)</f>
        <v>0</v>
      </c>
      <c r="BQ348" s="302">
        <f>SUMIF($CG$6:$CZ$6,BP$17,$CG351:$CZ351)</f>
        <v>0</v>
      </c>
      <c r="BR348" s="302">
        <f>SUMIF($CG$6:$CZ$6,BP$17,$CG353:$CZ353)</f>
        <v>0</v>
      </c>
      <c r="BS348" s="302">
        <f t="shared" ref="BS348:BS384" si="1201">SUMIF($CG$6:$CZ$6,BS$17,$CG352:$CZ352)</f>
        <v>0</v>
      </c>
      <c r="BT348" s="302">
        <f>SUMIF($CG$6:$CZ$6,BS$17,$CG351:$CZ351)</f>
        <v>0</v>
      </c>
      <c r="BU348" s="302">
        <f>SUMIF($CG$6:$CZ$6,BS$17,$CG353:$CZ353)</f>
        <v>0</v>
      </c>
      <c r="BV348" s="302">
        <f t="shared" ref="BV348:BV384" si="1202">SUMIF($CG$6:$CZ$6,BV$17,$CG352:$CZ352)</f>
        <v>0</v>
      </c>
      <c r="BW348" s="302">
        <f>SUMIF($CG$6:$CZ$6,BV$17,$CG351:$CZ351)</f>
        <v>0</v>
      </c>
      <c r="BX348" s="302">
        <f>SUMIF($CG$6:$CZ$6,BV$17,$CG353:$CZ353)</f>
        <v>0</v>
      </c>
      <c r="BY348" s="302">
        <f t="shared" ref="BY348:BY384" si="1203">SUMIF($CG$6:$CZ$6,BY$17,$CG352:$CZ352)</f>
        <v>0</v>
      </c>
      <c r="BZ348" s="302">
        <f>SUMIF($CG$6:$CZ$6,BY$17,$CG351:$CZ351)</f>
        <v>0</v>
      </c>
      <c r="CA348" s="302">
        <f>SUMIF($CG$6:$CZ$6,BY$17,$CG353:$CZ353)</f>
        <v>0</v>
      </c>
      <c r="CB348" s="189"/>
      <c r="CC348" s="303"/>
      <c r="CD348" s="303"/>
      <c r="CF348" s="293"/>
      <c r="CG348" s="315"/>
    </row>
    <row r="349" spans="1:104" ht="15" hidden="1" customHeight="1" outlineLevel="1" x14ac:dyDescent="0.3">
      <c r="A349" s="304"/>
      <c r="B349" s="338"/>
      <c r="C349" s="305"/>
      <c r="D349" s="306"/>
      <c r="E349" s="401" t="str">
        <f>_xlfn.IFNA(INDEX(Table_Def[[Asset category]:[Unit]],MATCH(Insert_Assets!B349,Table_Def[Asset category],0),2),"")</f>
        <v/>
      </c>
      <c r="F349" s="339"/>
      <c r="G349" s="340" t="s">
        <v>211</v>
      </c>
      <c r="H349" s="309">
        <f t="shared" si="1183"/>
        <v>0</v>
      </c>
      <c r="I349" s="341"/>
      <c r="J349" s="342"/>
      <c r="K349" s="311">
        <f t="shared" si="1178"/>
        <v>0</v>
      </c>
      <c r="L349" s="312">
        <f t="shared" si="1157"/>
        <v>1</v>
      </c>
      <c r="M349" s="313">
        <f t="shared" si="1181"/>
        <v>0</v>
      </c>
      <c r="N349" s="301">
        <f>_xlfn.IFNA(IF(INDEX(Table_Def[],MATCH(B349,Table_Def[Asset category],0),3)=0,1,INDEX(Table_Def[],MATCH(B349,Table_Def[Asset category],0),3)),0)</f>
        <v>0</v>
      </c>
      <c r="P349" s="178"/>
      <c r="Q349" s="178"/>
      <c r="R349" s="178"/>
      <c r="S349" s="178"/>
      <c r="T349" s="302"/>
      <c r="U349" s="302"/>
      <c r="V349" s="302"/>
      <c r="W349" s="302"/>
      <c r="X349" s="302"/>
      <c r="Y349" s="302"/>
      <c r="Z349" s="302"/>
      <c r="AA349" s="302"/>
      <c r="AB349" s="302"/>
      <c r="AC349" s="302"/>
      <c r="AD349" s="302"/>
      <c r="AE349" s="302"/>
      <c r="AF349" s="302"/>
      <c r="AG349" s="302"/>
      <c r="AH349" s="302"/>
      <c r="AI349" s="302"/>
      <c r="AJ349" s="302"/>
      <c r="AK349" s="302"/>
      <c r="AL349" s="302"/>
      <c r="AM349" s="302"/>
      <c r="AN349" s="302"/>
      <c r="AO349" s="302"/>
      <c r="AP349" s="302"/>
      <c r="AQ349" s="302"/>
      <c r="AR349" s="302"/>
      <c r="AS349" s="302"/>
      <c r="AT349" s="302"/>
      <c r="AU349" s="302"/>
      <c r="AV349" s="302"/>
      <c r="AW349" s="302"/>
      <c r="AX349" s="302"/>
      <c r="AY349" s="302"/>
      <c r="AZ349" s="302"/>
      <c r="BA349" s="302"/>
      <c r="BB349" s="302"/>
      <c r="BC349" s="302"/>
      <c r="BD349" s="302"/>
      <c r="BE349" s="302"/>
      <c r="BF349" s="302"/>
      <c r="BG349" s="302"/>
      <c r="BH349" s="302"/>
      <c r="BI349" s="302"/>
      <c r="BJ349" s="302"/>
      <c r="BK349" s="302"/>
      <c r="BL349" s="302"/>
      <c r="BM349" s="302"/>
      <c r="BN349" s="302"/>
      <c r="BO349" s="302"/>
      <c r="BP349" s="302"/>
      <c r="BQ349" s="302"/>
      <c r="BR349" s="302"/>
      <c r="BS349" s="302"/>
      <c r="BT349" s="302"/>
      <c r="BU349" s="302"/>
      <c r="BV349" s="302"/>
      <c r="BW349" s="302"/>
      <c r="BX349" s="302"/>
      <c r="BY349" s="302"/>
      <c r="BZ349" s="302"/>
      <c r="CA349" s="302"/>
      <c r="CB349" s="189"/>
      <c r="CC349" s="303"/>
      <c r="CD349" s="303"/>
      <c r="CE349" s="53" t="s">
        <v>49</v>
      </c>
      <c r="CF349" s="293"/>
      <c r="CG349" s="314">
        <f>IF($I348=CG$6,$N348,
IF(CF348&gt;0,CF348-1,0))</f>
        <v>0</v>
      </c>
      <c r="CH349" s="314">
        <f ca="1">IF(OR($I348=CH$6,CG350=$N348),$N348,
IF(CG349&gt;0,CG349-1,0))</f>
        <v>0</v>
      </c>
      <c r="CI349" s="314">
        <f t="shared" ref="CI349" ca="1" si="1204">IF(OR($I348=CI$6,CH350=$N348),$N348,
IF(CH349&gt;0,CH349-1,0))</f>
        <v>0</v>
      </c>
      <c r="CJ349" s="314">
        <f t="shared" ref="CJ349" ca="1" si="1205">IF(OR($I348=CJ$6,CI350=$N348),$N348,
IF(CI349&gt;0,CI349-1,0))</f>
        <v>0</v>
      </c>
      <c r="CK349" s="314">
        <f t="shared" ref="CK349" ca="1" si="1206">IF(OR($I348=CK$6,CJ350=$N348),$N348,
IF(CJ349&gt;0,CJ349-1,0))</f>
        <v>0</v>
      </c>
      <c r="CL349" s="314">
        <f t="shared" ref="CL349" ca="1" si="1207">IF(OR($I348=CL$6,CK350=$N348),$N348,
IF(CK349&gt;0,CK349-1,0))</f>
        <v>0</v>
      </c>
      <c r="CM349" s="314">
        <f t="shared" ref="CM349" ca="1" si="1208">IF(OR($I348=CM$6,CL350=$N348),$N348,
IF(CL349&gt;0,CL349-1,0))</f>
        <v>0</v>
      </c>
      <c r="CN349" s="314">
        <f t="shared" ref="CN349" ca="1" si="1209">IF(OR($I348=CN$6,CM350=$N348),$N348,
IF(CM349&gt;0,CM349-1,0))</f>
        <v>0</v>
      </c>
      <c r="CO349" s="314">
        <f t="shared" ref="CO349" ca="1" si="1210">IF(OR($I348=CO$6,CN350=$N348),$N348,
IF(CN349&gt;0,CN349-1,0))</f>
        <v>0</v>
      </c>
      <c r="CP349" s="314">
        <f t="shared" ref="CP349" ca="1" si="1211">IF(OR($I348=CP$6,CO350=$N348),$N348,
IF(CO349&gt;0,CO349-1,0))</f>
        <v>0</v>
      </c>
      <c r="CQ349" s="314">
        <f t="shared" ref="CQ349" ca="1" si="1212">IF(OR($I348=CQ$6,CP350=$N348),$N348,
IF(CP349&gt;0,CP349-1,0))</f>
        <v>0</v>
      </c>
      <c r="CR349" s="314">
        <f t="shared" ref="CR349" ca="1" si="1213">IF(OR($I348=CR$6,CQ350=$N348),$N348,
IF(CQ349&gt;0,CQ349-1,0))</f>
        <v>0</v>
      </c>
      <c r="CS349" s="314">
        <f t="shared" ref="CS349" ca="1" si="1214">IF(OR($I348=CS$6,CR350=$N348),$N348,
IF(CR349&gt;0,CR349-1,0))</f>
        <v>0</v>
      </c>
      <c r="CT349" s="314">
        <f t="shared" ref="CT349" ca="1" si="1215">IF(OR($I348=CT$6,CS350=$N348),$N348,
IF(CS349&gt;0,CS349-1,0))</f>
        <v>0</v>
      </c>
      <c r="CU349" s="314">
        <f t="shared" ref="CU349" ca="1" si="1216">IF(OR($I348=CU$6,CT350=$N348),$N348,
IF(CT349&gt;0,CT349-1,0))</f>
        <v>0</v>
      </c>
      <c r="CV349" s="314">
        <f t="shared" ref="CV349" ca="1" si="1217">IF(OR($I348=CV$6,CU350=$N348),$N348,
IF(CU349&gt;0,CU349-1,0))</f>
        <v>0</v>
      </c>
      <c r="CW349" s="314">
        <f t="shared" ref="CW349" ca="1" si="1218">IF(OR($I348=CW$6,CV350=$N348),$N348,
IF(CV349&gt;0,CV349-1,0))</f>
        <v>0</v>
      </c>
      <c r="CX349" s="314">
        <f t="shared" ref="CX349" ca="1" si="1219">IF(OR($I348=CX$6,CW350=$N348),$N348,
IF(CW349&gt;0,CW349-1,0))</f>
        <v>0</v>
      </c>
      <c r="CY349" s="314">
        <f t="shared" ref="CY349" ca="1" si="1220">IF(OR($I348=CY$6,CX350=$N348),$N348,
IF(CX349&gt;0,CX349-1,0))</f>
        <v>0</v>
      </c>
      <c r="CZ349" s="314">
        <f t="shared" ref="CZ349" ca="1" si="1221">IF(OR($I348=CZ$6,CY350=$N348),$N348,
IF(CY349&gt;0,CY349-1,0))</f>
        <v>0</v>
      </c>
    </row>
    <row r="350" spans="1:104" ht="15" hidden="1" customHeight="1" outlineLevel="1" x14ac:dyDescent="0.3">
      <c r="A350" s="304"/>
      <c r="B350" s="338"/>
      <c r="C350" s="305"/>
      <c r="D350" s="306"/>
      <c r="E350" s="401" t="str">
        <f>_xlfn.IFNA(INDEX(Table_Def[[Asset category]:[Unit]],MATCH(Insert_Assets!B350,Table_Def[Asset category],0),2),"")</f>
        <v/>
      </c>
      <c r="F350" s="339"/>
      <c r="G350" s="340" t="s">
        <v>211</v>
      </c>
      <c r="H350" s="309">
        <f t="shared" si="1183"/>
        <v>0</v>
      </c>
      <c r="I350" s="341"/>
      <c r="J350" s="342"/>
      <c r="K350" s="311"/>
      <c r="L350" s="312">
        <f t="shared" si="1157"/>
        <v>1</v>
      </c>
      <c r="M350" s="313">
        <f t="shared" si="1181"/>
        <v>0</v>
      </c>
      <c r="N350" s="301">
        <f>_xlfn.IFNA(IF(INDEX(Table_Def[],MATCH(B350,Table_Def[Asset category],0),3)=0,1,INDEX(Table_Def[],MATCH(B350,Table_Def[Asset category],0),3)),0)</f>
        <v>0</v>
      </c>
      <c r="P350" s="178"/>
      <c r="Q350" s="178"/>
      <c r="R350" s="178"/>
      <c r="S350" s="178"/>
      <c r="T350" s="302"/>
      <c r="U350" s="302"/>
      <c r="V350" s="302"/>
      <c r="W350" s="302"/>
      <c r="X350" s="302"/>
      <c r="Y350" s="302"/>
      <c r="Z350" s="302"/>
      <c r="AA350" s="302"/>
      <c r="AB350" s="302"/>
      <c r="AC350" s="302"/>
      <c r="AD350" s="302"/>
      <c r="AE350" s="302"/>
      <c r="AF350" s="302"/>
      <c r="AG350" s="302"/>
      <c r="AH350" s="302"/>
      <c r="AI350" s="302"/>
      <c r="AJ350" s="302"/>
      <c r="AK350" s="302"/>
      <c r="AL350" s="302"/>
      <c r="AM350" s="302"/>
      <c r="AN350" s="302"/>
      <c r="AO350" s="302"/>
      <c r="AP350" s="302"/>
      <c r="AQ350" s="302"/>
      <c r="AR350" s="302"/>
      <c r="AS350" s="302"/>
      <c r="AT350" s="302"/>
      <c r="AU350" s="302"/>
      <c r="AV350" s="302"/>
      <c r="AW350" s="302"/>
      <c r="AX350" s="302"/>
      <c r="AY350" s="302"/>
      <c r="AZ350" s="302"/>
      <c r="BA350" s="302"/>
      <c r="BB350" s="302"/>
      <c r="BC350" s="302"/>
      <c r="BD350" s="302"/>
      <c r="BE350" s="302"/>
      <c r="BF350" s="302"/>
      <c r="BG350" s="302"/>
      <c r="BH350" s="302"/>
      <c r="BI350" s="302"/>
      <c r="BJ350" s="302"/>
      <c r="BK350" s="302"/>
      <c r="BL350" s="302"/>
      <c r="BM350" s="302"/>
      <c r="BN350" s="302"/>
      <c r="BO350" s="302"/>
      <c r="BP350" s="302"/>
      <c r="BQ350" s="302"/>
      <c r="BR350" s="302"/>
      <c r="BS350" s="302"/>
      <c r="BT350" s="302"/>
      <c r="BU350" s="302"/>
      <c r="BV350" s="302"/>
      <c r="BW350" s="302"/>
      <c r="BX350" s="302"/>
      <c r="BY350" s="302"/>
      <c r="BZ350" s="302"/>
      <c r="CA350" s="302"/>
      <c r="CB350" s="189"/>
      <c r="CC350" s="303"/>
      <c r="CD350" s="303"/>
      <c r="CE350" s="53" t="s">
        <v>116</v>
      </c>
      <c r="CF350" s="293"/>
      <c r="CG350" s="314">
        <f t="shared" ref="CG350" ca="1" si="1222">IF(AND(CG349=$N348,CG349&gt;0),1,IF(CG349=0,0,OFFSET(CG349,,(CG349-$N348),1,1)-CG349+1))</f>
        <v>0</v>
      </c>
      <c r="CH350" s="314">
        <f ca="1">IF(AND(CH349=$N348,CH349&gt;0),1,IF(CH349=0,0,OFFSET(CH349,,(CH349-$N348),1,1)-CH349+1))</f>
        <v>0</v>
      </c>
      <c r="CI350" s="314">
        <f t="shared" ref="CI350:CZ350" ca="1" si="1223">IF(AND(CI349=$N348,CI349&gt;0),1,IF(CI349=0,0,OFFSET(CI349,,(CI349-$N348),1,1)-CI349+1))</f>
        <v>0</v>
      </c>
      <c r="CJ350" s="314">
        <f t="shared" ca="1" si="1223"/>
        <v>0</v>
      </c>
      <c r="CK350" s="314">
        <f t="shared" ca="1" si="1223"/>
        <v>0</v>
      </c>
      <c r="CL350" s="314">
        <f t="shared" ca="1" si="1223"/>
        <v>0</v>
      </c>
      <c r="CM350" s="314">
        <f t="shared" ca="1" si="1223"/>
        <v>0</v>
      </c>
      <c r="CN350" s="314">
        <f t="shared" ca="1" si="1223"/>
        <v>0</v>
      </c>
      <c r="CO350" s="314">
        <f t="shared" ca="1" si="1223"/>
        <v>0</v>
      </c>
      <c r="CP350" s="314">
        <f t="shared" ca="1" si="1223"/>
        <v>0</v>
      </c>
      <c r="CQ350" s="314">
        <f t="shared" ca="1" si="1223"/>
        <v>0</v>
      </c>
      <c r="CR350" s="314">
        <f t="shared" ca="1" si="1223"/>
        <v>0</v>
      </c>
      <c r="CS350" s="314">
        <f t="shared" ca="1" si="1223"/>
        <v>0</v>
      </c>
      <c r="CT350" s="314">
        <f t="shared" ca="1" si="1223"/>
        <v>0</v>
      </c>
      <c r="CU350" s="314">
        <f t="shared" ca="1" si="1223"/>
        <v>0</v>
      </c>
      <c r="CV350" s="314">
        <f t="shared" ca="1" si="1223"/>
        <v>0</v>
      </c>
      <c r="CW350" s="314">
        <f t="shared" ca="1" si="1223"/>
        <v>0</v>
      </c>
      <c r="CX350" s="314">
        <f t="shared" ca="1" si="1223"/>
        <v>0</v>
      </c>
      <c r="CY350" s="314">
        <f t="shared" ca="1" si="1223"/>
        <v>0</v>
      </c>
      <c r="CZ350" s="314">
        <f t="shared" ca="1" si="1223"/>
        <v>0</v>
      </c>
    </row>
    <row r="351" spans="1:104" ht="15" hidden="1" customHeight="1" outlineLevel="1" x14ac:dyDescent="0.3">
      <c r="A351" s="304"/>
      <c r="B351" s="338"/>
      <c r="C351" s="305"/>
      <c r="D351" s="306"/>
      <c r="E351" s="401" t="str">
        <f>_xlfn.IFNA(INDEX(Table_Def[[Asset category]:[Unit]],MATCH(Insert_Assets!B351,Table_Def[Asset category],0),2),"")</f>
        <v/>
      </c>
      <c r="F351" s="339"/>
      <c r="G351" s="340" t="s">
        <v>211</v>
      </c>
      <c r="H351" s="309">
        <f t="shared" si="1183"/>
        <v>0</v>
      </c>
      <c r="I351" s="341"/>
      <c r="J351" s="342"/>
      <c r="K351" s="311">
        <f t="shared" ref="K351:K356" si="1224">SUMIF($J$22:$J$384,J351,$H$22:$H$384)</f>
        <v>0</v>
      </c>
      <c r="L351" s="312">
        <f t="shared" si="1157"/>
        <v>1</v>
      </c>
      <c r="M351" s="313">
        <f t="shared" si="1181"/>
        <v>0</v>
      </c>
      <c r="N351" s="301">
        <f>_xlfn.IFNA(IF(INDEX(Table_Def[],MATCH(B351,Table_Def[Asset category],0),3)=0,1,INDEX(Table_Def[],MATCH(B351,Table_Def[Asset category],0),3)),0)</f>
        <v>0</v>
      </c>
      <c r="P351" s="178"/>
      <c r="Q351" s="178"/>
      <c r="R351" s="178"/>
      <c r="S351" s="178"/>
      <c r="T351" s="302"/>
      <c r="U351" s="302"/>
      <c r="V351" s="302"/>
      <c r="W351" s="302"/>
      <c r="X351" s="302"/>
      <c r="Y351" s="302"/>
      <c r="Z351" s="302"/>
      <c r="AA351" s="302"/>
      <c r="AB351" s="302"/>
      <c r="AC351" s="302"/>
      <c r="AD351" s="302"/>
      <c r="AE351" s="302"/>
      <c r="AF351" s="302"/>
      <c r="AG351" s="302"/>
      <c r="AH351" s="302"/>
      <c r="AI351" s="302"/>
      <c r="AJ351" s="302"/>
      <c r="AK351" s="302"/>
      <c r="AL351" s="302"/>
      <c r="AM351" s="302"/>
      <c r="AN351" s="302"/>
      <c r="AO351" s="302"/>
      <c r="AP351" s="302"/>
      <c r="AQ351" s="302"/>
      <c r="AR351" s="302"/>
      <c r="AS351" s="302"/>
      <c r="AT351" s="302"/>
      <c r="AU351" s="302"/>
      <c r="AV351" s="302"/>
      <c r="AW351" s="302"/>
      <c r="AX351" s="302"/>
      <c r="AY351" s="302"/>
      <c r="AZ351" s="302"/>
      <c r="BA351" s="302"/>
      <c r="BB351" s="302"/>
      <c r="BC351" s="302"/>
      <c r="BD351" s="302"/>
      <c r="BE351" s="302"/>
      <c r="BF351" s="302"/>
      <c r="BG351" s="302"/>
      <c r="BH351" s="302"/>
      <c r="BI351" s="302"/>
      <c r="BJ351" s="302"/>
      <c r="BK351" s="302"/>
      <c r="BL351" s="302"/>
      <c r="BM351" s="302"/>
      <c r="BN351" s="302"/>
      <c r="BO351" s="302"/>
      <c r="BP351" s="302"/>
      <c r="BQ351" s="302"/>
      <c r="BR351" s="302"/>
      <c r="BS351" s="302"/>
      <c r="BT351" s="302"/>
      <c r="BU351" s="302"/>
      <c r="BV351" s="302"/>
      <c r="BW351" s="302"/>
      <c r="BX351" s="302"/>
      <c r="BY351" s="302"/>
      <c r="BZ351" s="302"/>
      <c r="CA351" s="302"/>
      <c r="CB351" s="189"/>
      <c r="CC351" s="303"/>
      <c r="CD351" s="303"/>
      <c r="CE351" s="53" t="s">
        <v>3</v>
      </c>
      <c r="CG351" s="315">
        <f t="shared" ref="CG351:CK351" si="1225">IF($I348=CG$6,$H348*$L348,IF(CG349=$N348,$H348,
IF(CF351&gt;0,+CF351-CF352,0)))</f>
        <v>0</v>
      </c>
      <c r="CH351" s="315">
        <f t="shared" ca="1" si="1225"/>
        <v>0</v>
      </c>
      <c r="CI351" s="315">
        <f t="shared" ca="1" si="1225"/>
        <v>0</v>
      </c>
      <c r="CJ351" s="315">
        <f t="shared" ca="1" si="1225"/>
        <v>0</v>
      </c>
      <c r="CK351" s="315">
        <f t="shared" ca="1" si="1225"/>
        <v>0</v>
      </c>
      <c r="CL351" s="315">
        <f ca="1">IF($I348=CL$6,$H348*$L348,IF(CL349=$N348,$H348,
IF(CK351&gt;0,+CK351-CK352,0)))</f>
        <v>0</v>
      </c>
      <c r="CM351" s="315">
        <f t="shared" ref="CM351:CZ351" ca="1" si="1226">IF($I348=CM$6,$H348*$L348,IF(CM349=$N348,$H348,
IF(CL351&gt;0,+CL351-CL352,0)))</f>
        <v>0</v>
      </c>
      <c r="CN351" s="315">
        <f t="shared" ca="1" si="1226"/>
        <v>0</v>
      </c>
      <c r="CO351" s="315">
        <f t="shared" ca="1" si="1226"/>
        <v>0</v>
      </c>
      <c r="CP351" s="315">
        <f t="shared" ca="1" si="1226"/>
        <v>0</v>
      </c>
      <c r="CQ351" s="315">
        <f t="shared" ca="1" si="1226"/>
        <v>0</v>
      </c>
      <c r="CR351" s="315">
        <f t="shared" ca="1" si="1226"/>
        <v>0</v>
      </c>
      <c r="CS351" s="315">
        <f t="shared" ca="1" si="1226"/>
        <v>0</v>
      </c>
      <c r="CT351" s="315">
        <f t="shared" ca="1" si="1226"/>
        <v>0</v>
      </c>
      <c r="CU351" s="315">
        <f t="shared" ca="1" si="1226"/>
        <v>0</v>
      </c>
      <c r="CV351" s="315">
        <f t="shared" ca="1" si="1226"/>
        <v>0</v>
      </c>
      <c r="CW351" s="315">
        <f t="shared" ca="1" si="1226"/>
        <v>0</v>
      </c>
      <c r="CX351" s="315">
        <f t="shared" ca="1" si="1226"/>
        <v>0</v>
      </c>
      <c r="CY351" s="315">
        <f t="shared" ca="1" si="1226"/>
        <v>0</v>
      </c>
      <c r="CZ351" s="315">
        <f t="shared" ca="1" si="1226"/>
        <v>0</v>
      </c>
    </row>
    <row r="352" spans="1:104" ht="15" hidden="1" customHeight="1" outlineLevel="1" x14ac:dyDescent="0.3">
      <c r="A352" s="304"/>
      <c r="B352" s="338"/>
      <c r="C352" s="305"/>
      <c r="D352" s="306"/>
      <c r="E352" s="401" t="str">
        <f>_xlfn.IFNA(INDEX(Table_Def[[Asset category]:[Unit]],MATCH(Insert_Assets!B352,Table_Def[Asset category],0),2),"")</f>
        <v/>
      </c>
      <c r="F352" s="339"/>
      <c r="G352" s="340" t="s">
        <v>211</v>
      </c>
      <c r="H352" s="309">
        <f t="shared" si="1183"/>
        <v>0</v>
      </c>
      <c r="I352" s="341"/>
      <c r="J352" s="342"/>
      <c r="K352" s="311">
        <f t="shared" si="1224"/>
        <v>0</v>
      </c>
      <c r="L352" s="312">
        <f t="shared" si="1157"/>
        <v>1</v>
      </c>
      <c r="M352" s="313">
        <f t="shared" si="1181"/>
        <v>0</v>
      </c>
      <c r="N352" s="301">
        <f>_xlfn.IFNA(IF(INDEX(Table_Def[],MATCH(B352,Table_Def[Asset category],0),3)=0,1,INDEX(Table_Def[],MATCH(B352,Table_Def[Asset category],0),3)),0)</f>
        <v>0</v>
      </c>
      <c r="P352" s="178"/>
      <c r="Q352" s="178"/>
      <c r="R352" s="178"/>
      <c r="S352" s="178"/>
      <c r="T352" s="302"/>
      <c r="U352" s="302"/>
      <c r="V352" s="302"/>
      <c r="W352" s="302"/>
      <c r="X352" s="302"/>
      <c r="Y352" s="302"/>
      <c r="Z352" s="302"/>
      <c r="AA352" s="302"/>
      <c r="AB352" s="302"/>
      <c r="AC352" s="302"/>
      <c r="AD352" s="302"/>
      <c r="AE352" s="302"/>
      <c r="AF352" s="302"/>
      <c r="AG352" s="302"/>
      <c r="AH352" s="302"/>
      <c r="AI352" s="302"/>
      <c r="AJ352" s="302"/>
      <c r="AK352" s="302"/>
      <c r="AL352" s="302"/>
      <c r="AM352" s="302"/>
      <c r="AN352" s="302"/>
      <c r="AO352" s="302"/>
      <c r="AP352" s="302"/>
      <c r="AQ352" s="302"/>
      <c r="AR352" s="302"/>
      <c r="AS352" s="302"/>
      <c r="AT352" s="302"/>
      <c r="AU352" s="302"/>
      <c r="AV352" s="302"/>
      <c r="AW352" s="302"/>
      <c r="AX352" s="302"/>
      <c r="AY352" s="302"/>
      <c r="AZ352" s="302"/>
      <c r="BA352" s="302"/>
      <c r="BB352" s="302"/>
      <c r="BC352" s="302"/>
      <c r="BD352" s="302"/>
      <c r="BE352" s="302"/>
      <c r="BF352" s="302"/>
      <c r="BG352" s="302"/>
      <c r="BH352" s="302"/>
      <c r="BI352" s="302"/>
      <c r="BJ352" s="302"/>
      <c r="BK352" s="302"/>
      <c r="BL352" s="302"/>
      <c r="BM352" s="302"/>
      <c r="BN352" s="302"/>
      <c r="BO352" s="302"/>
      <c r="BP352" s="302"/>
      <c r="BQ352" s="302"/>
      <c r="BR352" s="302"/>
      <c r="BS352" s="302"/>
      <c r="BT352" s="302"/>
      <c r="BU352" s="302"/>
      <c r="BV352" s="302"/>
      <c r="BW352" s="302"/>
      <c r="BX352" s="302"/>
      <c r="BY352" s="302"/>
      <c r="BZ352" s="302"/>
      <c r="CA352" s="302"/>
      <c r="CB352" s="189"/>
      <c r="CC352" s="303"/>
      <c r="CD352" s="303"/>
      <c r="CE352" s="53" t="s">
        <v>38</v>
      </c>
      <c r="CF352" s="315"/>
      <c r="CG352" s="315">
        <f>IF(CG353&lt;1,0,CG354-CG353)</f>
        <v>0</v>
      </c>
      <c r="CH352" s="315">
        <f t="shared" ref="CH352:CZ352" ca="1" si="1227">IF(CH353&lt;1,0,CH354-CH353)</f>
        <v>0</v>
      </c>
      <c r="CI352" s="315">
        <f t="shared" ca="1" si="1227"/>
        <v>0</v>
      </c>
      <c r="CJ352" s="315">
        <f t="shared" ca="1" si="1227"/>
        <v>0</v>
      </c>
      <c r="CK352" s="315">
        <f t="shared" ca="1" si="1227"/>
        <v>0</v>
      </c>
      <c r="CL352" s="315">
        <f t="shared" ca="1" si="1227"/>
        <v>0</v>
      </c>
      <c r="CM352" s="315">
        <f t="shared" ca="1" si="1227"/>
        <v>0</v>
      </c>
      <c r="CN352" s="315">
        <f t="shared" ca="1" si="1227"/>
        <v>0</v>
      </c>
      <c r="CO352" s="315">
        <f t="shared" ca="1" si="1227"/>
        <v>0</v>
      </c>
      <c r="CP352" s="315">
        <f t="shared" ca="1" si="1227"/>
        <v>0</v>
      </c>
      <c r="CQ352" s="315">
        <f t="shared" ca="1" si="1227"/>
        <v>0</v>
      </c>
      <c r="CR352" s="315">
        <f t="shared" ca="1" si="1227"/>
        <v>0</v>
      </c>
      <c r="CS352" s="315">
        <f t="shared" ca="1" si="1227"/>
        <v>0</v>
      </c>
      <c r="CT352" s="315">
        <f t="shared" ca="1" si="1227"/>
        <v>0</v>
      </c>
      <c r="CU352" s="315">
        <f t="shared" ca="1" si="1227"/>
        <v>0</v>
      </c>
      <c r="CV352" s="315">
        <f t="shared" ca="1" si="1227"/>
        <v>0</v>
      </c>
      <c r="CW352" s="315">
        <f t="shared" ca="1" si="1227"/>
        <v>0</v>
      </c>
      <c r="CX352" s="315">
        <f t="shared" ca="1" si="1227"/>
        <v>0</v>
      </c>
      <c r="CY352" s="315">
        <f t="shared" ca="1" si="1227"/>
        <v>0</v>
      </c>
      <c r="CZ352" s="315">
        <f t="shared" ca="1" si="1227"/>
        <v>0</v>
      </c>
    </row>
    <row r="353" spans="1:104" ht="15" hidden="1" customHeight="1" outlineLevel="1" x14ac:dyDescent="0.3">
      <c r="A353" s="304"/>
      <c r="B353" s="338"/>
      <c r="C353" s="305"/>
      <c r="D353" s="306"/>
      <c r="E353" s="401" t="str">
        <f>_xlfn.IFNA(INDEX(Table_Def[[Asset category]:[Unit]],MATCH(Insert_Assets!B353,Table_Def[Asset category],0),2),"")</f>
        <v/>
      </c>
      <c r="F353" s="339"/>
      <c r="G353" s="340" t="s">
        <v>211</v>
      </c>
      <c r="H353" s="309">
        <f t="shared" si="1183"/>
        <v>0</v>
      </c>
      <c r="I353" s="341"/>
      <c r="J353" s="342"/>
      <c r="K353" s="311">
        <f t="shared" si="1224"/>
        <v>0</v>
      </c>
      <c r="L353" s="312">
        <f t="shared" si="1157"/>
        <v>1</v>
      </c>
      <c r="M353" s="313">
        <f t="shared" si="1181"/>
        <v>0</v>
      </c>
      <c r="N353" s="301">
        <f>_xlfn.IFNA(IF(INDEX(Table_Def[],MATCH(B353,Table_Def[Asset category],0),3)=0,1,INDEX(Table_Def[],MATCH(B353,Table_Def[Asset category],0),3)),0)</f>
        <v>0</v>
      </c>
      <c r="P353" s="178"/>
      <c r="Q353" s="178"/>
      <c r="R353" s="178"/>
      <c r="S353" s="178"/>
      <c r="T353" s="302"/>
      <c r="U353" s="302"/>
      <c r="V353" s="302"/>
      <c r="W353" s="302"/>
      <c r="X353" s="302"/>
      <c r="Y353" s="302"/>
      <c r="Z353" s="302"/>
      <c r="AA353" s="302"/>
      <c r="AB353" s="302"/>
      <c r="AC353" s="302"/>
      <c r="AD353" s="302"/>
      <c r="AE353" s="302"/>
      <c r="AF353" s="302"/>
      <c r="AG353" s="302"/>
      <c r="AH353" s="302"/>
      <c r="AI353" s="302"/>
      <c r="AJ353" s="302"/>
      <c r="AK353" s="302"/>
      <c r="AL353" s="302"/>
      <c r="AM353" s="302"/>
      <c r="AN353" s="302"/>
      <c r="AO353" s="302"/>
      <c r="AP353" s="302"/>
      <c r="AQ353" s="302"/>
      <c r="AR353" s="302"/>
      <c r="AS353" s="302"/>
      <c r="AT353" s="302"/>
      <c r="AU353" s="302"/>
      <c r="AV353" s="302"/>
      <c r="AW353" s="302"/>
      <c r="AX353" s="302"/>
      <c r="AY353" s="302"/>
      <c r="AZ353" s="302"/>
      <c r="BA353" s="302"/>
      <c r="BB353" s="302"/>
      <c r="BC353" s="302"/>
      <c r="BD353" s="302"/>
      <c r="BE353" s="302"/>
      <c r="BF353" s="302"/>
      <c r="BG353" s="302"/>
      <c r="BH353" s="302"/>
      <c r="BI353" s="302"/>
      <c r="BJ353" s="302"/>
      <c r="BK353" s="302"/>
      <c r="BL353" s="302"/>
      <c r="BM353" s="302"/>
      <c r="BN353" s="302"/>
      <c r="BO353" s="302"/>
      <c r="BP353" s="302"/>
      <c r="BQ353" s="302"/>
      <c r="BR353" s="302"/>
      <c r="BS353" s="302"/>
      <c r="BT353" s="302"/>
      <c r="BU353" s="302"/>
      <c r="BV353" s="302"/>
      <c r="BW353" s="302"/>
      <c r="BX353" s="302"/>
      <c r="BY353" s="302"/>
      <c r="BZ353" s="302"/>
      <c r="CA353" s="302"/>
      <c r="CB353" s="189"/>
      <c r="CC353" s="303"/>
      <c r="CD353" s="303"/>
      <c r="CE353" s="53" t="s">
        <v>47</v>
      </c>
      <c r="CG353" s="315">
        <f>CG351*Insert_Finance!$C$17</f>
        <v>0</v>
      </c>
      <c r="CH353" s="315">
        <f ca="1">CH351*Insert_Finance!$C$17</f>
        <v>0</v>
      </c>
      <c r="CI353" s="315">
        <f ca="1">CI351*Insert_Finance!$C$17</f>
        <v>0</v>
      </c>
      <c r="CJ353" s="315">
        <f ca="1">CJ351*Insert_Finance!$C$17</f>
        <v>0</v>
      </c>
      <c r="CK353" s="315">
        <f ca="1">CK351*Insert_Finance!$C$17</f>
        <v>0</v>
      </c>
      <c r="CL353" s="315">
        <f ca="1">CL351*Insert_Finance!$C$17</f>
        <v>0</v>
      </c>
      <c r="CM353" s="315">
        <f ca="1">CM351*Insert_Finance!$C$17</f>
        <v>0</v>
      </c>
      <c r="CN353" s="315">
        <f ca="1">CN351*Insert_Finance!$C$17</f>
        <v>0</v>
      </c>
      <c r="CO353" s="315">
        <f ca="1">CO351*Insert_Finance!$C$17</f>
        <v>0</v>
      </c>
      <c r="CP353" s="315">
        <f ca="1">CP351*Insert_Finance!$C$17</f>
        <v>0</v>
      </c>
      <c r="CQ353" s="315">
        <f ca="1">CQ351*Insert_Finance!$C$17</f>
        <v>0</v>
      </c>
      <c r="CR353" s="315">
        <f ca="1">CR351*Insert_Finance!$C$17</f>
        <v>0</v>
      </c>
      <c r="CS353" s="315">
        <f ca="1">CS351*Insert_Finance!$C$17</f>
        <v>0</v>
      </c>
      <c r="CT353" s="315">
        <f ca="1">CT351*Insert_Finance!$C$17</f>
        <v>0</v>
      </c>
      <c r="CU353" s="315">
        <f ca="1">CU351*Insert_Finance!$C$17</f>
        <v>0</v>
      </c>
      <c r="CV353" s="315">
        <f ca="1">CV351*Insert_Finance!$C$17</f>
        <v>0</v>
      </c>
      <c r="CW353" s="315">
        <f ca="1">CW351*Insert_Finance!$C$17</f>
        <v>0</v>
      </c>
      <c r="CX353" s="315">
        <f ca="1">CX351*Insert_Finance!$C$17</f>
        <v>0</v>
      </c>
      <c r="CY353" s="315">
        <f ca="1">CY351*Insert_Finance!$C$17</f>
        <v>0</v>
      </c>
      <c r="CZ353" s="315">
        <f ca="1">CZ351*Insert_Finance!$C$17</f>
        <v>0</v>
      </c>
    </row>
    <row r="354" spans="1:104" ht="15" hidden="1" customHeight="1" outlineLevel="1" x14ac:dyDescent="0.3">
      <c r="A354" s="304"/>
      <c r="B354" s="338"/>
      <c r="C354" s="305"/>
      <c r="D354" s="306"/>
      <c r="E354" s="401" t="str">
        <f>_xlfn.IFNA(INDEX(Table_Def[[Asset category]:[Unit]],MATCH(Insert_Assets!B354,Table_Def[Asset category],0),2),"")</f>
        <v/>
      </c>
      <c r="F354" s="339"/>
      <c r="G354" s="340" t="s">
        <v>211</v>
      </c>
      <c r="H354" s="309">
        <f t="shared" si="1183"/>
        <v>0</v>
      </c>
      <c r="I354" s="341"/>
      <c r="J354" s="342"/>
      <c r="K354" s="311">
        <f t="shared" si="1224"/>
        <v>0</v>
      </c>
      <c r="L354" s="312">
        <f t="shared" si="1157"/>
        <v>1</v>
      </c>
      <c r="M354" s="313">
        <f t="shared" si="1181"/>
        <v>0</v>
      </c>
      <c r="N354" s="301">
        <f>_xlfn.IFNA(IF(INDEX(Table_Def[],MATCH(B354,Table_Def[Asset category],0),3)=0,1,INDEX(Table_Def[],MATCH(B354,Table_Def[Asset category],0),3)),0)</f>
        <v>0</v>
      </c>
      <c r="P354" s="178"/>
      <c r="Q354" s="178"/>
      <c r="R354" s="178"/>
      <c r="S354" s="178"/>
      <c r="T354" s="302"/>
      <c r="U354" s="302"/>
      <c r="V354" s="302"/>
      <c r="W354" s="302"/>
      <c r="X354" s="302"/>
      <c r="Y354" s="302"/>
      <c r="Z354" s="302"/>
      <c r="AA354" s="302"/>
      <c r="AB354" s="302"/>
      <c r="AC354" s="302"/>
      <c r="AD354" s="302"/>
      <c r="AE354" s="302"/>
      <c r="AF354" s="302"/>
      <c r="AG354" s="302"/>
      <c r="AH354" s="302"/>
      <c r="AI354" s="302"/>
      <c r="AJ354" s="302"/>
      <c r="AK354" s="302"/>
      <c r="AL354" s="302"/>
      <c r="AM354" s="302"/>
      <c r="AN354" s="302"/>
      <c r="AO354" s="302"/>
      <c r="AP354" s="302"/>
      <c r="AQ354" s="302"/>
      <c r="AR354" s="302"/>
      <c r="AS354" s="302"/>
      <c r="AT354" s="302"/>
      <c r="AU354" s="302"/>
      <c r="AV354" s="302"/>
      <c r="AW354" s="302"/>
      <c r="AX354" s="302"/>
      <c r="AY354" s="302"/>
      <c r="AZ354" s="302"/>
      <c r="BA354" s="302"/>
      <c r="BB354" s="302"/>
      <c r="BC354" s="302"/>
      <c r="BD354" s="302"/>
      <c r="BE354" s="302"/>
      <c r="BF354" s="302"/>
      <c r="BG354" s="302"/>
      <c r="BH354" s="302"/>
      <c r="BI354" s="302"/>
      <c r="BJ354" s="302"/>
      <c r="BK354" s="302"/>
      <c r="BL354" s="302"/>
      <c r="BM354" s="302"/>
      <c r="BN354" s="302"/>
      <c r="BO354" s="302"/>
      <c r="BP354" s="302"/>
      <c r="BQ354" s="302"/>
      <c r="BR354" s="302"/>
      <c r="BS354" s="302"/>
      <c r="BT354" s="302"/>
      <c r="BU354" s="302"/>
      <c r="BV354" s="302"/>
      <c r="BW354" s="302"/>
      <c r="BX354" s="302"/>
      <c r="BY354" s="302"/>
      <c r="BZ354" s="302"/>
      <c r="CA354" s="302"/>
      <c r="CB354" s="189"/>
      <c r="CC354" s="303"/>
      <c r="CD354" s="303"/>
      <c r="CE354" s="53" t="s">
        <v>48</v>
      </c>
      <c r="CF354" s="315"/>
      <c r="CG354" s="315">
        <f ca="1">IF(CG351=0,0,
IF(CG351&lt;1,0,
IF($N348-CG349&lt;&gt;$N348,-PMT(Insert_Finance!$C$17,$N348,OFFSET(CG351,,(CG349-$N348),1,1),0,0),
IF(CG349=0,0,CF354))))</f>
        <v>0</v>
      </c>
      <c r="CH354" s="315">
        <f ca="1">IF(CH351=0,0,
IF(CH351&lt;1,0,
IF($N348-CH349&lt;&gt;$N348,-PMT(Insert_Finance!$C$17,$N348,OFFSET(CH351,,(CH349-$N348),1,1),0,0),
IF(CH349=0,0,CG354))))</f>
        <v>0</v>
      </c>
      <c r="CI354" s="315">
        <f ca="1">IF(CI351=0,0,
IF(CI351&lt;1,0,
IF($N348-CI349&lt;&gt;$N348,-PMT(Insert_Finance!$C$17,$N348,OFFSET(CI351,,(CI349-$N348),1,1),0,0),
IF(CI349=0,0,CH354))))</f>
        <v>0</v>
      </c>
      <c r="CJ354" s="315">
        <f ca="1">IF(CJ351=0,0,
IF(CJ351&lt;1,0,
IF($N348-CJ349&lt;&gt;$N348,-PMT(Insert_Finance!$C$17,$N348,OFFSET(CJ351,,(CJ349-$N348),1,1),0,0),
IF(CJ349=0,0,CI354))))</f>
        <v>0</v>
      </c>
      <c r="CK354" s="315">
        <f ca="1">IF(CK351=0,0,
IF(CK351&lt;1,0,
IF($N348-CK349&lt;&gt;$N348,-PMT(Insert_Finance!$C$17,$N348,OFFSET(CK351,,(CK349-$N348),1,1),0,0),
IF(CK349=0,0,CJ354))))</f>
        <v>0</v>
      </c>
      <c r="CL354" s="315">
        <f ca="1">IF(CL351=0,0,
IF(CL351&lt;1,0,
IF($N348-CL349&lt;&gt;$N348,-PMT(Insert_Finance!$C$17,$N348,OFFSET(CL351,,(CL349-$N348),1,1),0,0),
IF(CL349=0,0,CK354))))</f>
        <v>0</v>
      </c>
      <c r="CM354" s="315">
        <f ca="1">IF(CM351=0,0,
IF(CM351&lt;1,0,
IF($N348-CM349&lt;&gt;$N348,-PMT(Insert_Finance!$C$17,$N348,OFFSET(CM351,,(CM349-$N348),1,1),0,0),
IF(CM349=0,0,CL354))))</f>
        <v>0</v>
      </c>
      <c r="CN354" s="315">
        <f ca="1">IF(CN351=0,0,
IF(CN351&lt;1,0,
IF($N348-CN349&lt;&gt;$N348,-PMT(Insert_Finance!$C$17,$N348,OFFSET(CN351,,(CN349-$N348),1,1),0,0),
IF(CN349=0,0,CM354))))</f>
        <v>0</v>
      </c>
      <c r="CO354" s="315">
        <f ca="1">IF(CO351=0,0,
IF(CO351&lt;1,0,
IF($N348-CO349&lt;&gt;$N348,-PMT(Insert_Finance!$C$17,$N348,OFFSET(CO351,,(CO349-$N348),1,1),0,0),
IF(CO349=0,0,CN354))))</f>
        <v>0</v>
      </c>
      <c r="CP354" s="315">
        <f ca="1">IF(CP351=0,0,
IF(CP351&lt;1,0,
IF($N348-CP349&lt;&gt;$N348,-PMT(Insert_Finance!$C$17,$N348,OFFSET(CP351,,(CP349-$N348),1,1),0,0),
IF(CP349=0,0,CO354))))</f>
        <v>0</v>
      </c>
      <c r="CQ354" s="315">
        <f ca="1">IF(CQ351=0,0,
IF(CQ351&lt;1,0,
IF($N348-CQ349&lt;&gt;$N348,-PMT(Insert_Finance!$C$17,$N348,OFFSET(CQ351,,(CQ349-$N348),1,1),0,0),
IF(CQ349=0,0,CP354))))</f>
        <v>0</v>
      </c>
      <c r="CR354" s="315">
        <f ca="1">IF(CR351=0,0,
IF(CR351&lt;1,0,
IF($N348-CR349&lt;&gt;$N348,-PMT(Insert_Finance!$C$17,$N348,OFFSET(CR351,,(CR349-$N348),1,1),0,0),
IF(CR349=0,0,CQ354))))</f>
        <v>0</v>
      </c>
      <c r="CS354" s="315">
        <f ca="1">IF(CS351=0,0,
IF(CS351&lt;1,0,
IF($N348-CS349&lt;&gt;$N348,-PMT(Insert_Finance!$C$17,$N348,OFFSET(CS351,,(CS349-$N348),1,1),0,0),
IF(CS349=0,0,CR354))))</f>
        <v>0</v>
      </c>
      <c r="CT354" s="315">
        <f ca="1">IF(CT351=0,0,
IF(CT351&lt;1,0,
IF($N348-CT349&lt;&gt;$N348,-PMT(Insert_Finance!$C$17,$N348,OFFSET(CT351,,(CT349-$N348),1,1),0,0),
IF(CT349=0,0,CS354))))</f>
        <v>0</v>
      </c>
      <c r="CU354" s="315">
        <f ca="1">IF(CU351=0,0,
IF(CU351&lt;1,0,
IF($N348-CU349&lt;&gt;$N348,-PMT(Insert_Finance!$C$17,$N348,OFFSET(CU351,,(CU349-$N348),1,1),0,0),
IF(CU349=0,0,CT354))))</f>
        <v>0</v>
      </c>
      <c r="CV354" s="315">
        <f ca="1">IF(CV351=0,0,
IF(CV351&lt;1,0,
IF($N348-CV349&lt;&gt;$N348,-PMT(Insert_Finance!$C$17,$N348,OFFSET(CV351,,(CV349-$N348),1,1),0,0),
IF(CV349=0,0,CU354))))</f>
        <v>0</v>
      </c>
      <c r="CW354" s="315">
        <f ca="1">IF(CW351=0,0,
IF(CW351&lt;1,0,
IF($N348-CW349&lt;&gt;$N348,-PMT(Insert_Finance!$C$17,$N348,OFFSET(CW351,,(CW349-$N348),1,1),0,0),
IF(CW349=0,0,CV354))))</f>
        <v>0</v>
      </c>
      <c r="CX354" s="315">
        <f ca="1">IF(CX351=0,0,
IF(CX351&lt;1,0,
IF($N348-CX349&lt;&gt;$N348,-PMT(Insert_Finance!$C$17,$N348,OFFSET(CX351,,(CX349-$N348),1,1),0,0),
IF(CX349=0,0,CW354))))</f>
        <v>0</v>
      </c>
      <c r="CY354" s="315">
        <f ca="1">IF(CY351=0,0,
IF(CY351&lt;1,0,
IF($N348-CY349&lt;&gt;$N348,-PMT(Insert_Finance!$C$17,$N348,OFFSET(CY351,,(CY349-$N348),1,1),0,0),
IF(CY349=0,0,CX354))))</f>
        <v>0</v>
      </c>
      <c r="CZ354" s="315">
        <f ca="1">IF(CZ351=0,0,
IF(CZ351&lt;1,0,
IF($N348-CZ349&lt;&gt;$N348,-PMT(Insert_Finance!$C$17,$N348,OFFSET(CZ351,,(CZ349-$N348),1,1),0,0),
IF(CZ349=0,0,CY354))))</f>
        <v>0</v>
      </c>
    </row>
    <row r="355" spans="1:104" ht="30" customHeight="1" collapsed="1" x14ac:dyDescent="0.3">
      <c r="A355" s="304"/>
      <c r="B355" s="694"/>
      <c r="C355" s="659"/>
      <c r="D355" s="660"/>
      <c r="E355" s="401" t="str">
        <f>_xlfn.IFNA(INDEX(Table_Def[[Asset category]:[Unit]],MATCH(Insert_Assets!B355,Table_Def[Asset category],0),2),"")</f>
        <v/>
      </c>
      <c r="F355" s="696"/>
      <c r="G355" s="340" t="s">
        <v>211</v>
      </c>
      <c r="H355" s="319">
        <f t="shared" si="1183"/>
        <v>0</v>
      </c>
      <c r="I355" s="687"/>
      <c r="J355" s="688"/>
      <c r="K355" s="320">
        <f t="shared" si="1224"/>
        <v>0</v>
      </c>
      <c r="L355" s="321">
        <f t="shared" si="1157"/>
        <v>1</v>
      </c>
      <c r="M355" s="322">
        <f t="shared" si="1181"/>
        <v>0</v>
      </c>
      <c r="N355" s="323">
        <f>_xlfn.IFNA(IF(INDEX(Table_Def[],MATCH(B355,Table_Def[Asset category],0),3)=0,20,INDEX(Table_Def[],MATCH(B355,Table_Def[Asset category],0),3)),0)</f>
        <v>0</v>
      </c>
      <c r="P355" s="178"/>
      <c r="Q355" s="178"/>
      <c r="R355" s="178"/>
      <c r="S355" s="178"/>
      <c r="T355" s="302">
        <f t="shared" si="1184"/>
        <v>0</v>
      </c>
      <c r="U355" s="302">
        <f>SUMIF($CG$6:$CZ$6,T$17,$CG358:$CZ358)</f>
        <v>0</v>
      </c>
      <c r="V355" s="302">
        <f>SUMIF($CG$6:$CZ$6,T$17,$CG360:$CZ360)</f>
        <v>0</v>
      </c>
      <c r="W355" s="302">
        <f t="shared" si="1185"/>
        <v>0</v>
      </c>
      <c r="X355" s="302">
        <f>SUMIF($CG$6:$CZ$6,W$17,$CG358:$CZ358)</f>
        <v>0</v>
      </c>
      <c r="Y355" s="302">
        <f>SUMIF($CG$6:$CZ$6,W$17,$CG360:$CZ360)</f>
        <v>0</v>
      </c>
      <c r="Z355" s="302">
        <f t="shared" si="1186"/>
        <v>0</v>
      </c>
      <c r="AA355" s="302">
        <f>SUMIF($CG$6:$CZ$6,Z$17,$CG358:$CZ358)</f>
        <v>0</v>
      </c>
      <c r="AB355" s="302">
        <f>SUMIF($CG$6:$CZ$6,Z$17,$CG360:$CZ360)</f>
        <v>0</v>
      </c>
      <c r="AC355" s="302">
        <f t="shared" si="1187"/>
        <v>0</v>
      </c>
      <c r="AD355" s="302">
        <f>SUMIF($CG$6:$CZ$6,AC$17,$CG358:$CZ358)</f>
        <v>0</v>
      </c>
      <c r="AE355" s="302">
        <f>SUMIF($CG$6:$CZ$6,AC$17,$CG360:$CZ360)</f>
        <v>0</v>
      </c>
      <c r="AF355" s="302">
        <f t="shared" si="1188"/>
        <v>0</v>
      </c>
      <c r="AG355" s="302">
        <f>SUMIF($CG$6:$CZ$6,AF$17,$CG358:$CZ358)</f>
        <v>0</v>
      </c>
      <c r="AH355" s="302">
        <f>SUMIF($CG$6:$CZ$6,AF$17,$CG360:$CZ360)</f>
        <v>0</v>
      </c>
      <c r="AI355" s="302">
        <f t="shared" si="1189"/>
        <v>0</v>
      </c>
      <c r="AJ355" s="302">
        <f>SUMIF($CG$6:$CZ$6,AI$17,$CG358:$CZ358)</f>
        <v>0</v>
      </c>
      <c r="AK355" s="302">
        <f>SUMIF($CG$6:$CZ$6,AI$17,$CG360:$CZ360)</f>
        <v>0</v>
      </c>
      <c r="AL355" s="302">
        <f t="shared" si="1190"/>
        <v>0</v>
      </c>
      <c r="AM355" s="302">
        <f>SUMIF($CG$6:$CZ$6,AL$17,$CG358:$CZ358)</f>
        <v>0</v>
      </c>
      <c r="AN355" s="302">
        <f>SUMIF($CG$6:$CZ$6,AL$17,$CG360:$CZ360)</f>
        <v>0</v>
      </c>
      <c r="AO355" s="302">
        <f t="shared" si="1191"/>
        <v>0</v>
      </c>
      <c r="AP355" s="302">
        <f>SUMIF($CG$6:$CZ$6,AO$17,$CG358:$CZ358)</f>
        <v>0</v>
      </c>
      <c r="AQ355" s="302">
        <f>SUMIF($CG$6:$CZ$6,AO$17,$CG360:$CZ360)</f>
        <v>0</v>
      </c>
      <c r="AR355" s="302">
        <f t="shared" si="1192"/>
        <v>0</v>
      </c>
      <c r="AS355" s="302">
        <f>SUMIF($CG$6:$CZ$6,AR$17,$CG358:$CZ358)</f>
        <v>0</v>
      </c>
      <c r="AT355" s="302">
        <f>SUMIF($CG$6:$CZ$6,AR$17,$CG360:$CZ360)</f>
        <v>0</v>
      </c>
      <c r="AU355" s="302">
        <f t="shared" si="1193"/>
        <v>0</v>
      </c>
      <c r="AV355" s="302">
        <f>SUMIF($CG$6:$CZ$6,AU$17,$CG358:$CZ358)</f>
        <v>0</v>
      </c>
      <c r="AW355" s="302">
        <f>SUMIF($CG$6:$CZ$6,AU$17,$CG360:$CZ360)</f>
        <v>0</v>
      </c>
      <c r="AX355" s="302">
        <f t="shared" si="1194"/>
        <v>0</v>
      </c>
      <c r="AY355" s="302">
        <f>SUMIF($CG$6:$CZ$6,AX$17,$CG358:$CZ358)</f>
        <v>0</v>
      </c>
      <c r="AZ355" s="302">
        <f>SUMIF($CG$6:$CZ$6,AX$17,$CG360:$CZ360)</f>
        <v>0</v>
      </c>
      <c r="BA355" s="302">
        <f t="shared" si="1195"/>
        <v>0</v>
      </c>
      <c r="BB355" s="302">
        <f>SUMIF($CG$6:$CZ$6,BA$17,$CG358:$CZ358)</f>
        <v>0</v>
      </c>
      <c r="BC355" s="302">
        <f>SUMIF($CG$6:$CZ$6,BA$17,$CG360:$CZ360)</f>
        <v>0</v>
      </c>
      <c r="BD355" s="302">
        <f t="shared" si="1196"/>
        <v>0</v>
      </c>
      <c r="BE355" s="302">
        <f>SUMIF($CG$6:$CZ$6,BD$17,$CG358:$CZ358)</f>
        <v>0</v>
      </c>
      <c r="BF355" s="302">
        <f>SUMIF($CG$6:$CZ$6,BD$17,$CG360:$CZ360)</f>
        <v>0</v>
      </c>
      <c r="BG355" s="302">
        <f t="shared" si="1197"/>
        <v>0</v>
      </c>
      <c r="BH355" s="302">
        <f>SUMIF($CG$6:$CZ$6,BG$17,$CG358:$CZ358)</f>
        <v>0</v>
      </c>
      <c r="BI355" s="302">
        <f>SUMIF($CG$6:$CZ$6,BG$17,$CG360:$CZ360)</f>
        <v>0</v>
      </c>
      <c r="BJ355" s="302">
        <f t="shared" si="1198"/>
        <v>0</v>
      </c>
      <c r="BK355" s="302">
        <f>SUMIF($CG$6:$CZ$6,BJ$17,$CG358:$CZ358)</f>
        <v>0</v>
      </c>
      <c r="BL355" s="302">
        <f>SUMIF($CG$6:$CZ$6,BJ$17,$CG360:$CZ360)</f>
        <v>0</v>
      </c>
      <c r="BM355" s="302">
        <f t="shared" si="1199"/>
        <v>0</v>
      </c>
      <c r="BN355" s="302">
        <f>SUMIF($CG$6:$CZ$6,BM$17,$CG358:$CZ358)</f>
        <v>0</v>
      </c>
      <c r="BO355" s="302">
        <f>SUMIF($CG$6:$CZ$6,BM$17,$CG360:$CZ360)</f>
        <v>0</v>
      </c>
      <c r="BP355" s="302">
        <f t="shared" si="1200"/>
        <v>0</v>
      </c>
      <c r="BQ355" s="302">
        <f>SUMIF($CG$6:$CZ$6,BP$17,$CG358:$CZ358)</f>
        <v>0</v>
      </c>
      <c r="BR355" s="302">
        <f>SUMIF($CG$6:$CZ$6,BP$17,$CG360:$CZ360)</f>
        <v>0</v>
      </c>
      <c r="BS355" s="302">
        <f t="shared" si="1201"/>
        <v>0</v>
      </c>
      <c r="BT355" s="302">
        <f>SUMIF($CG$6:$CZ$6,BS$17,$CG358:$CZ358)</f>
        <v>0</v>
      </c>
      <c r="BU355" s="302">
        <f>SUMIF($CG$6:$CZ$6,BS$17,$CG360:$CZ360)</f>
        <v>0</v>
      </c>
      <c r="BV355" s="302">
        <f t="shared" si="1202"/>
        <v>0</v>
      </c>
      <c r="BW355" s="302">
        <f>SUMIF($CG$6:$CZ$6,BV$17,$CG358:$CZ358)</f>
        <v>0</v>
      </c>
      <c r="BX355" s="302">
        <f>SUMIF($CG$6:$CZ$6,BV$17,$CG360:$CZ360)</f>
        <v>0</v>
      </c>
      <c r="BY355" s="302">
        <f t="shared" si="1203"/>
        <v>0</v>
      </c>
      <c r="BZ355" s="302">
        <f>SUMIF($CG$6:$CZ$6,BY$17,$CG358:$CZ358)</f>
        <v>0</v>
      </c>
      <c r="CA355" s="302">
        <f>SUMIF($CG$6:$CZ$6,BY$17,$CG360:$CZ360)</f>
        <v>0</v>
      </c>
      <c r="CB355" s="189"/>
      <c r="CC355" s="303"/>
      <c r="CD355" s="303"/>
      <c r="CF355" s="293"/>
      <c r="CG355" s="315"/>
    </row>
    <row r="356" spans="1:104" ht="15" hidden="1" customHeight="1" outlineLevel="1" x14ac:dyDescent="0.3">
      <c r="A356" s="324"/>
      <c r="B356" s="286"/>
      <c r="C356" s="325"/>
      <c r="D356" s="325"/>
      <c r="E356" s="286" t="str">
        <f>_xlfn.IFNA(INDEX(Table_Def[[Asset category]:[Unit]],MATCH(Insert_Assets!B356,Table_Def[Asset category],0),2),"")</f>
        <v/>
      </c>
      <c r="F356" s="326"/>
      <c r="G356" s="326"/>
      <c r="H356" s="327">
        <f t="shared" si="1183"/>
        <v>0</v>
      </c>
      <c r="I356" s="325"/>
      <c r="J356" s="328"/>
      <c r="K356" s="329">
        <f t="shared" si="1224"/>
        <v>0</v>
      </c>
      <c r="L356" s="330">
        <f t="shared" si="1157"/>
        <v>1</v>
      </c>
      <c r="M356" s="329">
        <f t="shared" si="1181"/>
        <v>0</v>
      </c>
      <c r="N356" s="286">
        <f>_xlfn.IFNA(INDEX(Table_Def[],MATCH(B356,Table_Def[Asset category],0),3),0)</f>
        <v>0</v>
      </c>
      <c r="P356" s="178"/>
      <c r="Q356" s="178"/>
      <c r="R356" s="178"/>
      <c r="S356" s="178"/>
      <c r="T356" s="302"/>
      <c r="U356" s="302"/>
      <c r="V356" s="302"/>
      <c r="W356" s="302"/>
      <c r="X356" s="302"/>
      <c r="Y356" s="302"/>
      <c r="Z356" s="302"/>
      <c r="AA356" s="302"/>
      <c r="AB356" s="302"/>
      <c r="AC356" s="302"/>
      <c r="AD356" s="302"/>
      <c r="AE356" s="302"/>
      <c r="AF356" s="302"/>
      <c r="AG356" s="302"/>
      <c r="AH356" s="302"/>
      <c r="AI356" s="302"/>
      <c r="AJ356" s="302"/>
      <c r="AK356" s="302"/>
      <c r="AL356" s="302"/>
      <c r="AM356" s="302"/>
      <c r="AN356" s="302"/>
      <c r="AO356" s="302"/>
      <c r="AP356" s="302"/>
      <c r="AQ356" s="302"/>
      <c r="AR356" s="302"/>
      <c r="AS356" s="302"/>
      <c r="AT356" s="302"/>
      <c r="AU356" s="302"/>
      <c r="AV356" s="302"/>
      <c r="AW356" s="302"/>
      <c r="AX356" s="302"/>
      <c r="AY356" s="302"/>
      <c r="AZ356" s="302"/>
      <c r="BA356" s="302"/>
      <c r="BB356" s="302"/>
      <c r="BC356" s="302"/>
      <c r="BD356" s="302"/>
      <c r="BE356" s="302"/>
      <c r="BF356" s="302"/>
      <c r="BG356" s="302"/>
      <c r="BH356" s="302"/>
      <c r="BI356" s="302"/>
      <c r="BJ356" s="302"/>
      <c r="BK356" s="302"/>
      <c r="BL356" s="302"/>
      <c r="BM356" s="302"/>
      <c r="BN356" s="302"/>
      <c r="BO356" s="302"/>
      <c r="BP356" s="302"/>
      <c r="BQ356" s="302"/>
      <c r="BR356" s="302"/>
      <c r="BS356" s="302"/>
      <c r="BT356" s="302"/>
      <c r="BU356" s="302"/>
      <c r="BV356" s="302"/>
      <c r="BW356" s="302"/>
      <c r="BX356" s="302"/>
      <c r="BY356" s="302"/>
      <c r="BZ356" s="302"/>
      <c r="CA356" s="302"/>
      <c r="CB356" s="189"/>
      <c r="CC356" s="303"/>
      <c r="CD356" s="303"/>
      <c r="CE356" s="53" t="s">
        <v>49</v>
      </c>
      <c r="CF356" s="293"/>
      <c r="CG356" s="314">
        <f>IF($I355=CG$6,$N355,
IF(CF355&gt;0,CF355-1,0))</f>
        <v>0</v>
      </c>
      <c r="CH356" s="314">
        <f ca="1">IF(OR($I355=CH$6,CG357=$N355),$N355,
IF(CG356&gt;0,CG356-1,0))</f>
        <v>0</v>
      </c>
      <c r="CI356" s="314">
        <f t="shared" ref="CI356" ca="1" si="1228">IF(OR($I355=CI$6,CH357=$N355),$N355,
IF(CH356&gt;0,CH356-1,0))</f>
        <v>0</v>
      </c>
      <c r="CJ356" s="314">
        <f t="shared" ref="CJ356" ca="1" si="1229">IF(OR($I355=CJ$6,CI357=$N355),$N355,
IF(CI356&gt;0,CI356-1,0))</f>
        <v>0</v>
      </c>
      <c r="CK356" s="314">
        <f t="shared" ref="CK356" ca="1" si="1230">IF(OR($I355=CK$6,CJ357=$N355),$N355,
IF(CJ356&gt;0,CJ356-1,0))</f>
        <v>0</v>
      </c>
      <c r="CL356" s="314">
        <f t="shared" ref="CL356" ca="1" si="1231">IF(OR($I355=CL$6,CK357=$N355),$N355,
IF(CK356&gt;0,CK356-1,0))</f>
        <v>0</v>
      </c>
      <c r="CM356" s="314">
        <f t="shared" ref="CM356" ca="1" si="1232">IF(OR($I355=CM$6,CL357=$N355),$N355,
IF(CL356&gt;0,CL356-1,0))</f>
        <v>0</v>
      </c>
      <c r="CN356" s="314">
        <f t="shared" ref="CN356" ca="1" si="1233">IF(OR($I355=CN$6,CM357=$N355),$N355,
IF(CM356&gt;0,CM356-1,0))</f>
        <v>0</v>
      </c>
      <c r="CO356" s="314">
        <f t="shared" ref="CO356" ca="1" si="1234">IF(OR($I355=CO$6,CN357=$N355),$N355,
IF(CN356&gt;0,CN356-1,0))</f>
        <v>0</v>
      </c>
      <c r="CP356" s="314">
        <f t="shared" ref="CP356" ca="1" si="1235">IF(OR($I355=CP$6,CO357=$N355),$N355,
IF(CO356&gt;0,CO356-1,0))</f>
        <v>0</v>
      </c>
      <c r="CQ356" s="314">
        <f t="shared" ref="CQ356" ca="1" si="1236">IF(OR($I355=CQ$6,CP357=$N355),$N355,
IF(CP356&gt;0,CP356-1,0))</f>
        <v>0</v>
      </c>
      <c r="CR356" s="314">
        <f t="shared" ref="CR356" ca="1" si="1237">IF(OR($I355=CR$6,CQ357=$N355),$N355,
IF(CQ356&gt;0,CQ356-1,0))</f>
        <v>0</v>
      </c>
      <c r="CS356" s="314">
        <f t="shared" ref="CS356" ca="1" si="1238">IF(OR($I355=CS$6,CR357=$N355),$N355,
IF(CR356&gt;0,CR356-1,0))</f>
        <v>0</v>
      </c>
      <c r="CT356" s="314">
        <f t="shared" ref="CT356" ca="1" si="1239">IF(OR($I355=CT$6,CS357=$N355),$N355,
IF(CS356&gt;0,CS356-1,0))</f>
        <v>0</v>
      </c>
      <c r="CU356" s="314">
        <f t="shared" ref="CU356" ca="1" si="1240">IF(OR($I355=CU$6,CT357=$N355),$N355,
IF(CT356&gt;0,CT356-1,0))</f>
        <v>0</v>
      </c>
      <c r="CV356" s="314">
        <f t="shared" ref="CV356" ca="1" si="1241">IF(OR($I355=CV$6,CU357=$N355),$N355,
IF(CU356&gt;0,CU356-1,0))</f>
        <v>0</v>
      </c>
      <c r="CW356" s="314">
        <f t="shared" ref="CW356" ca="1" si="1242">IF(OR($I355=CW$6,CV357=$N355),$N355,
IF(CV356&gt;0,CV356-1,0))</f>
        <v>0</v>
      </c>
      <c r="CX356" s="314">
        <f t="shared" ref="CX356" ca="1" si="1243">IF(OR($I355=CX$6,CW357=$N355),$N355,
IF(CW356&gt;0,CW356-1,0))</f>
        <v>0</v>
      </c>
      <c r="CY356" s="314">
        <f t="shared" ref="CY356" ca="1" si="1244">IF(OR($I355=CY$6,CX357=$N355),$N355,
IF(CX356&gt;0,CX356-1,0))</f>
        <v>0</v>
      </c>
      <c r="CZ356" s="314">
        <f t="shared" ref="CZ356" ca="1" si="1245">IF(OR($I355=CZ$6,CY357=$N355),$N355,
IF(CY356&gt;0,CY356-1,0))</f>
        <v>0</v>
      </c>
    </row>
    <row r="357" spans="1:104" ht="15" hidden="1" customHeight="1" outlineLevel="1" x14ac:dyDescent="0.3">
      <c r="A357" s="324"/>
      <c r="B357" s="331"/>
      <c r="C357" s="119"/>
      <c r="D357" s="119"/>
      <c r="E357" s="331" t="str">
        <f>_xlfn.IFNA(INDEX(Table_Def[[Asset category]:[Unit]],MATCH(Insert_Assets!B357,Table_Def[Asset category],0),2),"")</f>
        <v/>
      </c>
      <c r="F357" s="332"/>
      <c r="G357" s="332"/>
      <c r="H357" s="333">
        <f t="shared" si="1183"/>
        <v>0</v>
      </c>
      <c r="I357" s="119"/>
      <c r="J357" s="334"/>
      <c r="K357" s="335"/>
      <c r="L357" s="336">
        <f t="shared" si="1157"/>
        <v>1</v>
      </c>
      <c r="M357" s="335">
        <f t="shared" si="1181"/>
        <v>0</v>
      </c>
      <c r="N357" s="331">
        <f>_xlfn.IFNA(INDEX(Table_Def[],MATCH(B357,Table_Def[Asset category],0),3),0)</f>
        <v>0</v>
      </c>
      <c r="P357" s="178"/>
      <c r="Q357" s="178"/>
      <c r="R357" s="178"/>
      <c r="S357" s="178"/>
      <c r="T357" s="302"/>
      <c r="U357" s="302"/>
      <c r="V357" s="302"/>
      <c r="W357" s="302"/>
      <c r="X357" s="302"/>
      <c r="Y357" s="302"/>
      <c r="Z357" s="302"/>
      <c r="AA357" s="302"/>
      <c r="AB357" s="302"/>
      <c r="AC357" s="302"/>
      <c r="AD357" s="302"/>
      <c r="AE357" s="302"/>
      <c r="AF357" s="302"/>
      <c r="AG357" s="302"/>
      <c r="AH357" s="302"/>
      <c r="AI357" s="302"/>
      <c r="AJ357" s="302"/>
      <c r="AK357" s="302"/>
      <c r="AL357" s="302"/>
      <c r="AM357" s="302"/>
      <c r="AN357" s="302"/>
      <c r="AO357" s="302"/>
      <c r="AP357" s="302"/>
      <c r="AQ357" s="302"/>
      <c r="AR357" s="302"/>
      <c r="AS357" s="302"/>
      <c r="AT357" s="302"/>
      <c r="AU357" s="302"/>
      <c r="AV357" s="302"/>
      <c r="AW357" s="302"/>
      <c r="AX357" s="302"/>
      <c r="AY357" s="302"/>
      <c r="AZ357" s="302"/>
      <c r="BA357" s="302"/>
      <c r="BB357" s="302"/>
      <c r="BC357" s="302"/>
      <c r="BD357" s="302"/>
      <c r="BE357" s="302"/>
      <c r="BF357" s="302"/>
      <c r="BG357" s="302"/>
      <c r="BH357" s="302"/>
      <c r="BI357" s="302"/>
      <c r="BJ357" s="302"/>
      <c r="BK357" s="302"/>
      <c r="BL357" s="302"/>
      <c r="BM357" s="302"/>
      <c r="BN357" s="302"/>
      <c r="BO357" s="302"/>
      <c r="BP357" s="302"/>
      <c r="BQ357" s="302"/>
      <c r="BR357" s="302"/>
      <c r="BS357" s="302"/>
      <c r="BT357" s="302"/>
      <c r="BU357" s="302"/>
      <c r="BV357" s="302"/>
      <c r="BW357" s="302"/>
      <c r="BX357" s="302"/>
      <c r="BY357" s="302"/>
      <c r="BZ357" s="302"/>
      <c r="CA357" s="302"/>
      <c r="CB357" s="189"/>
      <c r="CC357" s="303"/>
      <c r="CD357" s="303"/>
      <c r="CE357" s="53" t="s">
        <v>116</v>
      </c>
      <c r="CF357" s="293"/>
      <c r="CG357" s="314">
        <f t="shared" ref="CG357" ca="1" si="1246">IF(AND(CG356=$N355,CG356&gt;0),1,IF(CG356=0,0,OFFSET(CG356,,(CG356-$N355),1,1)-CG356+1))</f>
        <v>0</v>
      </c>
      <c r="CH357" s="314">
        <f ca="1">IF(AND(CH356=$N355,CH356&gt;0),1,IF(CH356=0,0,OFFSET(CH356,,(CH356-$N355),1,1)-CH356+1))</f>
        <v>0</v>
      </c>
      <c r="CI357" s="314">
        <f t="shared" ref="CI357:CZ357" ca="1" si="1247">IF(AND(CI356=$N355,CI356&gt;0),1,IF(CI356=0,0,OFFSET(CI356,,(CI356-$N355),1,1)-CI356+1))</f>
        <v>0</v>
      </c>
      <c r="CJ357" s="314">
        <f t="shared" ca="1" si="1247"/>
        <v>0</v>
      </c>
      <c r="CK357" s="314">
        <f t="shared" ca="1" si="1247"/>
        <v>0</v>
      </c>
      <c r="CL357" s="314">
        <f t="shared" ca="1" si="1247"/>
        <v>0</v>
      </c>
      <c r="CM357" s="314">
        <f t="shared" ca="1" si="1247"/>
        <v>0</v>
      </c>
      <c r="CN357" s="314">
        <f t="shared" ca="1" si="1247"/>
        <v>0</v>
      </c>
      <c r="CO357" s="314">
        <f t="shared" ca="1" si="1247"/>
        <v>0</v>
      </c>
      <c r="CP357" s="314">
        <f t="shared" ca="1" si="1247"/>
        <v>0</v>
      </c>
      <c r="CQ357" s="314">
        <f t="shared" ca="1" si="1247"/>
        <v>0</v>
      </c>
      <c r="CR357" s="314">
        <f t="shared" ca="1" si="1247"/>
        <v>0</v>
      </c>
      <c r="CS357" s="314">
        <f t="shared" ca="1" si="1247"/>
        <v>0</v>
      </c>
      <c r="CT357" s="314">
        <f t="shared" ca="1" si="1247"/>
        <v>0</v>
      </c>
      <c r="CU357" s="314">
        <f t="shared" ca="1" si="1247"/>
        <v>0</v>
      </c>
      <c r="CV357" s="314">
        <f t="shared" ca="1" si="1247"/>
        <v>0</v>
      </c>
      <c r="CW357" s="314">
        <f t="shared" ca="1" si="1247"/>
        <v>0</v>
      </c>
      <c r="CX357" s="314">
        <f t="shared" ca="1" si="1247"/>
        <v>0</v>
      </c>
      <c r="CY357" s="314">
        <f t="shared" ca="1" si="1247"/>
        <v>0</v>
      </c>
      <c r="CZ357" s="314">
        <f t="shared" ca="1" si="1247"/>
        <v>0</v>
      </c>
    </row>
    <row r="358" spans="1:104" ht="15" hidden="1" customHeight="1" outlineLevel="1" x14ac:dyDescent="0.3">
      <c r="A358" s="324"/>
      <c r="B358" s="331"/>
      <c r="C358" s="119"/>
      <c r="D358" s="119"/>
      <c r="E358" s="331" t="str">
        <f>_xlfn.IFNA(INDEX(Table_Def[[Asset category]:[Unit]],MATCH(Insert_Assets!B358,Table_Def[Asset category],0),2),"")</f>
        <v/>
      </c>
      <c r="F358" s="332"/>
      <c r="G358" s="332"/>
      <c r="H358" s="333">
        <f t="shared" si="1183"/>
        <v>0</v>
      </c>
      <c r="I358" s="119"/>
      <c r="J358" s="334"/>
      <c r="K358" s="335">
        <f>SUMIF($J$22:$J$384,J358,$H$22:$H$384)</f>
        <v>0</v>
      </c>
      <c r="L358" s="336">
        <f t="shared" si="1157"/>
        <v>1</v>
      </c>
      <c r="M358" s="335">
        <f t="shared" si="1181"/>
        <v>0</v>
      </c>
      <c r="N358" s="331">
        <f>_xlfn.IFNA(INDEX(Table_Def[],MATCH(B358,Table_Def[Asset category],0),3),0)</f>
        <v>0</v>
      </c>
      <c r="P358" s="178"/>
      <c r="Q358" s="178"/>
      <c r="R358" s="178"/>
      <c r="S358" s="178"/>
      <c r="T358" s="302"/>
      <c r="U358" s="302"/>
      <c r="V358" s="302"/>
      <c r="W358" s="302"/>
      <c r="X358" s="302"/>
      <c r="Y358" s="302"/>
      <c r="Z358" s="302"/>
      <c r="AA358" s="302"/>
      <c r="AB358" s="302"/>
      <c r="AC358" s="302"/>
      <c r="AD358" s="302"/>
      <c r="AE358" s="302"/>
      <c r="AF358" s="302"/>
      <c r="AG358" s="302"/>
      <c r="AH358" s="302"/>
      <c r="AI358" s="302"/>
      <c r="AJ358" s="302"/>
      <c r="AK358" s="302"/>
      <c r="AL358" s="302"/>
      <c r="AM358" s="302"/>
      <c r="AN358" s="302"/>
      <c r="AO358" s="302"/>
      <c r="AP358" s="302"/>
      <c r="AQ358" s="302"/>
      <c r="AR358" s="302"/>
      <c r="AS358" s="302"/>
      <c r="AT358" s="302"/>
      <c r="AU358" s="302"/>
      <c r="AV358" s="302"/>
      <c r="AW358" s="302"/>
      <c r="AX358" s="302"/>
      <c r="AY358" s="302"/>
      <c r="AZ358" s="302"/>
      <c r="BA358" s="302"/>
      <c r="BB358" s="302"/>
      <c r="BC358" s="302"/>
      <c r="BD358" s="302"/>
      <c r="BE358" s="302"/>
      <c r="BF358" s="302"/>
      <c r="BG358" s="302"/>
      <c r="BH358" s="302"/>
      <c r="BI358" s="302"/>
      <c r="BJ358" s="302"/>
      <c r="BK358" s="302"/>
      <c r="BL358" s="302"/>
      <c r="BM358" s="302"/>
      <c r="BN358" s="302"/>
      <c r="BO358" s="302"/>
      <c r="BP358" s="302"/>
      <c r="BQ358" s="302"/>
      <c r="BR358" s="302"/>
      <c r="BS358" s="302"/>
      <c r="BT358" s="302"/>
      <c r="BU358" s="302"/>
      <c r="BV358" s="302"/>
      <c r="BW358" s="302"/>
      <c r="BX358" s="302"/>
      <c r="BY358" s="302"/>
      <c r="BZ358" s="302"/>
      <c r="CA358" s="302"/>
      <c r="CB358" s="189"/>
      <c r="CC358" s="303"/>
      <c r="CD358" s="303"/>
      <c r="CE358" s="53" t="s">
        <v>3</v>
      </c>
      <c r="CG358" s="315">
        <f t="shared" ref="CG358:CK358" si="1248">IF($I355=CG$6,$H355*$L355,IF(CG356=$N355,$H355,
IF(CF358&gt;0,+CF358-CF359,0)))</f>
        <v>0</v>
      </c>
      <c r="CH358" s="315">
        <f t="shared" ca="1" si="1248"/>
        <v>0</v>
      </c>
      <c r="CI358" s="315">
        <f t="shared" ca="1" si="1248"/>
        <v>0</v>
      </c>
      <c r="CJ358" s="315">
        <f t="shared" ca="1" si="1248"/>
        <v>0</v>
      </c>
      <c r="CK358" s="315">
        <f t="shared" ca="1" si="1248"/>
        <v>0</v>
      </c>
      <c r="CL358" s="315">
        <f ca="1">IF($I355=CL$6,$H355*$L355,IF(CL356=$N355,$H355,
IF(CK358&gt;0,+CK358-CK359,0)))</f>
        <v>0</v>
      </c>
      <c r="CM358" s="315">
        <f t="shared" ref="CM358:CZ358" ca="1" si="1249">IF($I355=CM$6,$H355*$L355,IF(CM356=$N355,$H355,
IF(CL358&gt;0,+CL358-CL359,0)))</f>
        <v>0</v>
      </c>
      <c r="CN358" s="315">
        <f t="shared" ca="1" si="1249"/>
        <v>0</v>
      </c>
      <c r="CO358" s="315">
        <f t="shared" ca="1" si="1249"/>
        <v>0</v>
      </c>
      <c r="CP358" s="315">
        <f t="shared" ca="1" si="1249"/>
        <v>0</v>
      </c>
      <c r="CQ358" s="315">
        <f t="shared" ca="1" si="1249"/>
        <v>0</v>
      </c>
      <c r="CR358" s="315">
        <f t="shared" ca="1" si="1249"/>
        <v>0</v>
      </c>
      <c r="CS358" s="315">
        <f t="shared" ca="1" si="1249"/>
        <v>0</v>
      </c>
      <c r="CT358" s="315">
        <f t="shared" ca="1" si="1249"/>
        <v>0</v>
      </c>
      <c r="CU358" s="315">
        <f t="shared" ca="1" si="1249"/>
        <v>0</v>
      </c>
      <c r="CV358" s="315">
        <f t="shared" ca="1" si="1249"/>
        <v>0</v>
      </c>
      <c r="CW358" s="315">
        <f t="shared" ca="1" si="1249"/>
        <v>0</v>
      </c>
      <c r="CX358" s="315">
        <f t="shared" ca="1" si="1249"/>
        <v>0</v>
      </c>
      <c r="CY358" s="315">
        <f t="shared" ca="1" si="1249"/>
        <v>0</v>
      </c>
      <c r="CZ358" s="315">
        <f t="shared" ca="1" si="1249"/>
        <v>0</v>
      </c>
    </row>
    <row r="359" spans="1:104" ht="15" hidden="1" customHeight="1" outlineLevel="1" x14ac:dyDescent="0.3">
      <c r="A359" s="324"/>
      <c r="B359" s="331"/>
      <c r="C359" s="119"/>
      <c r="D359" s="119"/>
      <c r="E359" s="331" t="str">
        <f>_xlfn.IFNA(INDEX(Table_Def[[Asset category]:[Unit]],MATCH(Insert_Assets!B359,Table_Def[Asset category],0),2),"")</f>
        <v/>
      </c>
      <c r="F359" s="332"/>
      <c r="G359" s="332"/>
      <c r="H359" s="333">
        <f t="shared" si="1183"/>
        <v>0</v>
      </c>
      <c r="I359" s="119"/>
      <c r="J359" s="334"/>
      <c r="K359" s="335">
        <f>SUMIF($J$22:$J$384,J359,$H$22:$H$384)</f>
        <v>0</v>
      </c>
      <c r="L359" s="336">
        <f t="shared" si="1157"/>
        <v>1</v>
      </c>
      <c r="M359" s="335">
        <f t="shared" si="1181"/>
        <v>0</v>
      </c>
      <c r="N359" s="331">
        <f>_xlfn.IFNA(INDEX(Table_Def[],MATCH(B359,Table_Def[Asset category],0),3),0)</f>
        <v>0</v>
      </c>
      <c r="P359" s="178"/>
      <c r="Q359" s="178"/>
      <c r="R359" s="178"/>
      <c r="S359" s="178"/>
      <c r="T359" s="302"/>
      <c r="U359" s="302"/>
      <c r="V359" s="302"/>
      <c r="W359" s="302"/>
      <c r="X359" s="302"/>
      <c r="Y359" s="302"/>
      <c r="Z359" s="302"/>
      <c r="AA359" s="302"/>
      <c r="AB359" s="302"/>
      <c r="AC359" s="302"/>
      <c r="AD359" s="302"/>
      <c r="AE359" s="302"/>
      <c r="AF359" s="302"/>
      <c r="AG359" s="302"/>
      <c r="AH359" s="302"/>
      <c r="AI359" s="302"/>
      <c r="AJ359" s="302"/>
      <c r="AK359" s="302"/>
      <c r="AL359" s="302"/>
      <c r="AM359" s="302"/>
      <c r="AN359" s="302"/>
      <c r="AO359" s="302"/>
      <c r="AP359" s="302"/>
      <c r="AQ359" s="302"/>
      <c r="AR359" s="302"/>
      <c r="AS359" s="302"/>
      <c r="AT359" s="302"/>
      <c r="AU359" s="302"/>
      <c r="AV359" s="302"/>
      <c r="AW359" s="302"/>
      <c r="AX359" s="302"/>
      <c r="AY359" s="302"/>
      <c r="AZ359" s="302"/>
      <c r="BA359" s="302"/>
      <c r="BB359" s="302"/>
      <c r="BC359" s="302"/>
      <c r="BD359" s="302"/>
      <c r="BE359" s="302"/>
      <c r="BF359" s="302"/>
      <c r="BG359" s="302"/>
      <c r="BH359" s="302"/>
      <c r="BI359" s="302"/>
      <c r="BJ359" s="302"/>
      <c r="BK359" s="302"/>
      <c r="BL359" s="302"/>
      <c r="BM359" s="302"/>
      <c r="BN359" s="302"/>
      <c r="BO359" s="302"/>
      <c r="BP359" s="302"/>
      <c r="BQ359" s="302"/>
      <c r="BR359" s="302"/>
      <c r="BS359" s="302"/>
      <c r="BT359" s="302"/>
      <c r="BU359" s="302"/>
      <c r="BV359" s="302"/>
      <c r="BW359" s="302"/>
      <c r="BX359" s="302"/>
      <c r="BY359" s="302"/>
      <c r="BZ359" s="302"/>
      <c r="CA359" s="302"/>
      <c r="CB359" s="189"/>
      <c r="CC359" s="303"/>
      <c r="CD359" s="303"/>
      <c r="CE359" s="53" t="s">
        <v>38</v>
      </c>
      <c r="CF359" s="315"/>
      <c r="CG359" s="315">
        <f>IF(CG360&lt;1,0,CG361-CG360)</f>
        <v>0</v>
      </c>
      <c r="CH359" s="315">
        <f t="shared" ref="CH359:CZ359" ca="1" si="1250">IF(CH360&lt;1,0,CH361-CH360)</f>
        <v>0</v>
      </c>
      <c r="CI359" s="315">
        <f t="shared" ca="1" si="1250"/>
        <v>0</v>
      </c>
      <c r="CJ359" s="315">
        <f t="shared" ca="1" si="1250"/>
        <v>0</v>
      </c>
      <c r="CK359" s="315">
        <f t="shared" ca="1" si="1250"/>
        <v>0</v>
      </c>
      <c r="CL359" s="315">
        <f t="shared" ca="1" si="1250"/>
        <v>0</v>
      </c>
      <c r="CM359" s="315">
        <f t="shared" ca="1" si="1250"/>
        <v>0</v>
      </c>
      <c r="CN359" s="315">
        <f t="shared" ca="1" si="1250"/>
        <v>0</v>
      </c>
      <c r="CO359" s="315">
        <f t="shared" ca="1" si="1250"/>
        <v>0</v>
      </c>
      <c r="CP359" s="315">
        <f t="shared" ca="1" si="1250"/>
        <v>0</v>
      </c>
      <c r="CQ359" s="315">
        <f t="shared" ca="1" si="1250"/>
        <v>0</v>
      </c>
      <c r="CR359" s="315">
        <f t="shared" ca="1" si="1250"/>
        <v>0</v>
      </c>
      <c r="CS359" s="315">
        <f t="shared" ca="1" si="1250"/>
        <v>0</v>
      </c>
      <c r="CT359" s="315">
        <f t="shared" ca="1" si="1250"/>
        <v>0</v>
      </c>
      <c r="CU359" s="315">
        <f t="shared" ca="1" si="1250"/>
        <v>0</v>
      </c>
      <c r="CV359" s="315">
        <f t="shared" ca="1" si="1250"/>
        <v>0</v>
      </c>
      <c r="CW359" s="315">
        <f t="shared" ca="1" si="1250"/>
        <v>0</v>
      </c>
      <c r="CX359" s="315">
        <f t="shared" ca="1" si="1250"/>
        <v>0</v>
      </c>
      <c r="CY359" s="315">
        <f t="shared" ca="1" si="1250"/>
        <v>0</v>
      </c>
      <c r="CZ359" s="315">
        <f t="shared" ca="1" si="1250"/>
        <v>0</v>
      </c>
    </row>
    <row r="360" spans="1:104" ht="15" hidden="1" customHeight="1" outlineLevel="1" x14ac:dyDescent="0.3">
      <c r="A360" s="324"/>
      <c r="B360" s="331"/>
      <c r="C360" s="119"/>
      <c r="D360" s="119"/>
      <c r="E360" s="331" t="str">
        <f>_xlfn.IFNA(INDEX(Table_Def[[Asset category]:[Unit]],MATCH(Insert_Assets!B360,Table_Def[Asset category],0),2),"")</f>
        <v/>
      </c>
      <c r="F360" s="332"/>
      <c r="G360" s="332"/>
      <c r="H360" s="333">
        <f t="shared" si="1183"/>
        <v>0</v>
      </c>
      <c r="I360" s="119"/>
      <c r="J360" s="334"/>
      <c r="K360" s="335">
        <f>SUMIF($J$22:$J$384,J360,$H$22:$H$384)</f>
        <v>0</v>
      </c>
      <c r="L360" s="336">
        <f t="shared" si="1157"/>
        <v>1</v>
      </c>
      <c r="M360" s="335">
        <f t="shared" si="1181"/>
        <v>0</v>
      </c>
      <c r="N360" s="331">
        <f>_xlfn.IFNA(INDEX(Table_Def[],MATCH(B360,Table_Def[Asset category],0),3),0)</f>
        <v>0</v>
      </c>
      <c r="P360" s="178"/>
      <c r="Q360" s="178"/>
      <c r="R360" s="178"/>
      <c r="S360" s="178"/>
      <c r="T360" s="302"/>
      <c r="U360" s="302"/>
      <c r="V360" s="302"/>
      <c r="W360" s="302"/>
      <c r="X360" s="302"/>
      <c r="Y360" s="302"/>
      <c r="Z360" s="302"/>
      <c r="AA360" s="302"/>
      <c r="AB360" s="302"/>
      <c r="AC360" s="302"/>
      <c r="AD360" s="302"/>
      <c r="AE360" s="302"/>
      <c r="AF360" s="302"/>
      <c r="AG360" s="302"/>
      <c r="AH360" s="302"/>
      <c r="AI360" s="302"/>
      <c r="AJ360" s="302"/>
      <c r="AK360" s="302"/>
      <c r="AL360" s="302"/>
      <c r="AM360" s="302"/>
      <c r="AN360" s="302"/>
      <c r="AO360" s="302"/>
      <c r="AP360" s="302"/>
      <c r="AQ360" s="302"/>
      <c r="AR360" s="302"/>
      <c r="AS360" s="302"/>
      <c r="AT360" s="302"/>
      <c r="AU360" s="302"/>
      <c r="AV360" s="302"/>
      <c r="AW360" s="302"/>
      <c r="AX360" s="302"/>
      <c r="AY360" s="302"/>
      <c r="AZ360" s="302"/>
      <c r="BA360" s="302"/>
      <c r="BB360" s="302"/>
      <c r="BC360" s="302"/>
      <c r="BD360" s="302"/>
      <c r="BE360" s="302"/>
      <c r="BF360" s="302"/>
      <c r="BG360" s="302"/>
      <c r="BH360" s="302"/>
      <c r="BI360" s="302"/>
      <c r="BJ360" s="302"/>
      <c r="BK360" s="302"/>
      <c r="BL360" s="302"/>
      <c r="BM360" s="302"/>
      <c r="BN360" s="302"/>
      <c r="BO360" s="302"/>
      <c r="BP360" s="302"/>
      <c r="BQ360" s="302"/>
      <c r="BR360" s="302"/>
      <c r="BS360" s="302"/>
      <c r="BT360" s="302"/>
      <c r="BU360" s="302"/>
      <c r="BV360" s="302"/>
      <c r="BW360" s="302"/>
      <c r="BX360" s="302"/>
      <c r="BY360" s="302"/>
      <c r="BZ360" s="302"/>
      <c r="CA360" s="302"/>
      <c r="CB360" s="189"/>
      <c r="CC360" s="303"/>
      <c r="CD360" s="303"/>
      <c r="CE360" s="53" t="s">
        <v>47</v>
      </c>
      <c r="CG360" s="315">
        <f>CG358*Insert_Finance!$C$17</f>
        <v>0</v>
      </c>
      <c r="CH360" s="315">
        <f ca="1">CH358*Insert_Finance!$C$17</f>
        <v>0</v>
      </c>
      <c r="CI360" s="315">
        <f ca="1">CI358*Insert_Finance!$C$17</f>
        <v>0</v>
      </c>
      <c r="CJ360" s="315">
        <f ca="1">CJ358*Insert_Finance!$C$17</f>
        <v>0</v>
      </c>
      <c r="CK360" s="315">
        <f ca="1">CK358*Insert_Finance!$C$17</f>
        <v>0</v>
      </c>
      <c r="CL360" s="315">
        <f ca="1">CL358*Insert_Finance!$C$17</f>
        <v>0</v>
      </c>
      <c r="CM360" s="315">
        <f ca="1">CM358*Insert_Finance!$C$17</f>
        <v>0</v>
      </c>
      <c r="CN360" s="315">
        <f ca="1">CN358*Insert_Finance!$C$17</f>
        <v>0</v>
      </c>
      <c r="CO360" s="315">
        <f ca="1">CO358*Insert_Finance!$C$17</f>
        <v>0</v>
      </c>
      <c r="CP360" s="315">
        <f ca="1">CP358*Insert_Finance!$C$17</f>
        <v>0</v>
      </c>
      <c r="CQ360" s="315">
        <f ca="1">CQ358*Insert_Finance!$C$17</f>
        <v>0</v>
      </c>
      <c r="CR360" s="315">
        <f ca="1">CR358*Insert_Finance!$C$17</f>
        <v>0</v>
      </c>
      <c r="CS360" s="315">
        <f ca="1">CS358*Insert_Finance!$C$17</f>
        <v>0</v>
      </c>
      <c r="CT360" s="315">
        <f ca="1">CT358*Insert_Finance!$C$17</f>
        <v>0</v>
      </c>
      <c r="CU360" s="315">
        <f ca="1">CU358*Insert_Finance!$C$17</f>
        <v>0</v>
      </c>
      <c r="CV360" s="315">
        <f ca="1">CV358*Insert_Finance!$C$17</f>
        <v>0</v>
      </c>
      <c r="CW360" s="315">
        <f ca="1">CW358*Insert_Finance!$C$17</f>
        <v>0</v>
      </c>
      <c r="CX360" s="315">
        <f ca="1">CX358*Insert_Finance!$C$17</f>
        <v>0</v>
      </c>
      <c r="CY360" s="315">
        <f ca="1">CY358*Insert_Finance!$C$17</f>
        <v>0</v>
      </c>
      <c r="CZ360" s="315">
        <f ca="1">CZ358*Insert_Finance!$C$17</f>
        <v>0</v>
      </c>
    </row>
    <row r="361" spans="1:104" ht="15" hidden="1" customHeight="1" outlineLevel="1" x14ac:dyDescent="0.3">
      <c r="A361" s="324"/>
      <c r="B361" s="331"/>
      <c r="C361" s="119"/>
      <c r="D361" s="119"/>
      <c r="E361" s="331" t="str">
        <f>_xlfn.IFNA(INDEX(Table_Def[[Asset category]:[Unit]],MATCH(Insert_Assets!B361,Table_Def[Asset category],0),2),"")</f>
        <v/>
      </c>
      <c r="F361" s="332"/>
      <c r="G361" s="332"/>
      <c r="H361" s="333">
        <f t="shared" si="1183"/>
        <v>0</v>
      </c>
      <c r="I361" s="119"/>
      <c r="J361" s="334"/>
      <c r="K361" s="335">
        <f>SUMIF($J$22:$J$384,J361,$H$22:$H$384)</f>
        <v>0</v>
      </c>
      <c r="L361" s="336">
        <f t="shared" si="1157"/>
        <v>1</v>
      </c>
      <c r="M361" s="335">
        <f t="shared" si="1181"/>
        <v>0</v>
      </c>
      <c r="N361" s="331">
        <f>_xlfn.IFNA(INDEX(Table_Def[],MATCH(B361,Table_Def[Asset category],0),3),0)</f>
        <v>0</v>
      </c>
      <c r="P361" s="178"/>
      <c r="Q361" s="178"/>
      <c r="R361" s="178"/>
      <c r="S361" s="178"/>
      <c r="T361" s="302"/>
      <c r="U361" s="302"/>
      <c r="V361" s="302"/>
      <c r="W361" s="302"/>
      <c r="X361" s="302"/>
      <c r="Y361" s="302"/>
      <c r="Z361" s="302"/>
      <c r="AA361" s="302"/>
      <c r="AB361" s="302"/>
      <c r="AC361" s="302"/>
      <c r="AD361" s="302"/>
      <c r="AE361" s="302"/>
      <c r="AF361" s="302"/>
      <c r="AG361" s="302"/>
      <c r="AH361" s="302"/>
      <c r="AI361" s="302"/>
      <c r="AJ361" s="302"/>
      <c r="AK361" s="302"/>
      <c r="AL361" s="302"/>
      <c r="AM361" s="302"/>
      <c r="AN361" s="302"/>
      <c r="AO361" s="302"/>
      <c r="AP361" s="302"/>
      <c r="AQ361" s="302"/>
      <c r="AR361" s="302"/>
      <c r="AS361" s="302"/>
      <c r="AT361" s="302"/>
      <c r="AU361" s="302"/>
      <c r="AV361" s="302"/>
      <c r="AW361" s="302"/>
      <c r="AX361" s="302"/>
      <c r="AY361" s="302"/>
      <c r="AZ361" s="302"/>
      <c r="BA361" s="302"/>
      <c r="BB361" s="302"/>
      <c r="BC361" s="302"/>
      <c r="BD361" s="302"/>
      <c r="BE361" s="302"/>
      <c r="BF361" s="302"/>
      <c r="BG361" s="302"/>
      <c r="BH361" s="302"/>
      <c r="BI361" s="302"/>
      <c r="BJ361" s="302"/>
      <c r="BK361" s="302"/>
      <c r="BL361" s="302"/>
      <c r="BM361" s="302"/>
      <c r="BN361" s="302"/>
      <c r="BO361" s="302"/>
      <c r="BP361" s="302"/>
      <c r="BQ361" s="302"/>
      <c r="BR361" s="302"/>
      <c r="BS361" s="302"/>
      <c r="BT361" s="302"/>
      <c r="BU361" s="302"/>
      <c r="BV361" s="302"/>
      <c r="BW361" s="302"/>
      <c r="BX361" s="302"/>
      <c r="BY361" s="302"/>
      <c r="BZ361" s="302"/>
      <c r="CA361" s="302"/>
      <c r="CB361" s="189"/>
      <c r="CC361" s="303"/>
      <c r="CD361" s="303"/>
      <c r="CE361" s="53" t="s">
        <v>48</v>
      </c>
      <c r="CF361" s="315"/>
      <c r="CG361" s="315">
        <f ca="1">IF(CG358=0,0,
IF(CG358&lt;1,0,
IF($N355-CG356&lt;&gt;$N355,-PMT(Insert_Finance!$C$17,$N355,OFFSET(CG358,,(CG356-$N355),1,1),0,0),
IF(CG356=0,0,CF361))))</f>
        <v>0</v>
      </c>
      <c r="CH361" s="315">
        <f ca="1">IF(CH358=0,0,
IF(CH358&lt;1,0,
IF($N355-CH356&lt;&gt;$N355,-PMT(Insert_Finance!$C$17,$N355,OFFSET(CH358,,(CH356-$N355),1,1),0,0),
IF(CH356=0,0,CG361))))</f>
        <v>0</v>
      </c>
      <c r="CI361" s="315">
        <f ca="1">IF(CI358=0,0,
IF(CI358&lt;1,0,
IF($N355-CI356&lt;&gt;$N355,-PMT(Insert_Finance!$C$17,$N355,OFFSET(CI358,,(CI356-$N355),1,1),0,0),
IF(CI356=0,0,CH361))))</f>
        <v>0</v>
      </c>
      <c r="CJ361" s="315">
        <f ca="1">IF(CJ358=0,0,
IF(CJ358&lt;1,0,
IF($N355-CJ356&lt;&gt;$N355,-PMT(Insert_Finance!$C$17,$N355,OFFSET(CJ358,,(CJ356-$N355),1,1),0,0),
IF(CJ356=0,0,CI361))))</f>
        <v>0</v>
      </c>
      <c r="CK361" s="315">
        <f ca="1">IF(CK358=0,0,
IF(CK358&lt;1,0,
IF($N355-CK356&lt;&gt;$N355,-PMT(Insert_Finance!$C$17,$N355,OFFSET(CK358,,(CK356-$N355),1,1),0,0),
IF(CK356=0,0,CJ361))))</f>
        <v>0</v>
      </c>
      <c r="CL361" s="315">
        <f ca="1">IF(CL358=0,0,
IF(CL358&lt;1,0,
IF($N355-CL356&lt;&gt;$N355,-PMT(Insert_Finance!$C$17,$N355,OFFSET(CL358,,(CL356-$N355),1,1),0,0),
IF(CL356=0,0,CK361))))</f>
        <v>0</v>
      </c>
      <c r="CM361" s="315">
        <f ca="1">IF(CM358=0,0,
IF(CM358&lt;1,0,
IF($N355-CM356&lt;&gt;$N355,-PMT(Insert_Finance!$C$17,$N355,OFFSET(CM358,,(CM356-$N355),1,1),0,0),
IF(CM356=0,0,CL361))))</f>
        <v>0</v>
      </c>
      <c r="CN361" s="315">
        <f ca="1">IF(CN358=0,0,
IF(CN358&lt;1,0,
IF($N355-CN356&lt;&gt;$N355,-PMT(Insert_Finance!$C$17,$N355,OFFSET(CN358,,(CN356-$N355),1,1),0,0),
IF(CN356=0,0,CM361))))</f>
        <v>0</v>
      </c>
      <c r="CO361" s="315">
        <f ca="1">IF(CO358=0,0,
IF(CO358&lt;1,0,
IF($N355-CO356&lt;&gt;$N355,-PMT(Insert_Finance!$C$17,$N355,OFFSET(CO358,,(CO356-$N355),1,1),0,0),
IF(CO356=0,0,CN361))))</f>
        <v>0</v>
      </c>
      <c r="CP361" s="315">
        <f ca="1">IF(CP358=0,0,
IF(CP358&lt;1,0,
IF($N355-CP356&lt;&gt;$N355,-PMT(Insert_Finance!$C$17,$N355,OFFSET(CP358,,(CP356-$N355),1,1),0,0),
IF(CP356=0,0,CO361))))</f>
        <v>0</v>
      </c>
      <c r="CQ361" s="315">
        <f ca="1">IF(CQ358=0,0,
IF(CQ358&lt;1,0,
IF($N355-CQ356&lt;&gt;$N355,-PMT(Insert_Finance!$C$17,$N355,OFFSET(CQ358,,(CQ356-$N355),1,1),0,0),
IF(CQ356=0,0,CP361))))</f>
        <v>0</v>
      </c>
      <c r="CR361" s="315">
        <f ca="1">IF(CR358=0,0,
IF(CR358&lt;1,0,
IF($N355-CR356&lt;&gt;$N355,-PMT(Insert_Finance!$C$17,$N355,OFFSET(CR358,,(CR356-$N355),1,1),0,0),
IF(CR356=0,0,CQ361))))</f>
        <v>0</v>
      </c>
      <c r="CS361" s="315">
        <f ca="1">IF(CS358=0,0,
IF(CS358&lt;1,0,
IF($N355-CS356&lt;&gt;$N355,-PMT(Insert_Finance!$C$17,$N355,OFFSET(CS358,,(CS356-$N355),1,1),0,0),
IF(CS356=0,0,CR361))))</f>
        <v>0</v>
      </c>
      <c r="CT361" s="315">
        <f ca="1">IF(CT358=0,0,
IF(CT358&lt;1,0,
IF($N355-CT356&lt;&gt;$N355,-PMT(Insert_Finance!$C$17,$N355,OFFSET(CT358,,(CT356-$N355),1,1),0,0),
IF(CT356=0,0,CS361))))</f>
        <v>0</v>
      </c>
      <c r="CU361" s="315">
        <f ca="1">IF(CU358=0,0,
IF(CU358&lt;1,0,
IF($N355-CU356&lt;&gt;$N355,-PMT(Insert_Finance!$C$17,$N355,OFFSET(CU358,,(CU356-$N355),1,1),0,0),
IF(CU356=0,0,CT361))))</f>
        <v>0</v>
      </c>
      <c r="CV361" s="315">
        <f ca="1">IF(CV358=0,0,
IF(CV358&lt;1,0,
IF($N355-CV356&lt;&gt;$N355,-PMT(Insert_Finance!$C$17,$N355,OFFSET(CV358,,(CV356-$N355),1,1),0,0),
IF(CV356=0,0,CU361))))</f>
        <v>0</v>
      </c>
      <c r="CW361" s="315">
        <f ca="1">IF(CW358=0,0,
IF(CW358&lt;1,0,
IF($N355-CW356&lt;&gt;$N355,-PMT(Insert_Finance!$C$17,$N355,OFFSET(CW358,,(CW356-$N355),1,1),0,0),
IF(CW356=0,0,CV361))))</f>
        <v>0</v>
      </c>
      <c r="CX361" s="315">
        <f ca="1">IF(CX358=0,0,
IF(CX358&lt;1,0,
IF($N355-CX356&lt;&gt;$N355,-PMT(Insert_Finance!$C$17,$N355,OFFSET(CX358,,(CX356-$N355),1,1),0,0),
IF(CX356=0,0,CW361))))</f>
        <v>0</v>
      </c>
      <c r="CY361" s="315">
        <f ca="1">IF(CY358=0,0,
IF(CY358&lt;1,0,
IF($N355-CY356&lt;&gt;$N355,-PMT(Insert_Finance!$C$17,$N355,OFFSET(CY358,,(CY356-$N355),1,1),0,0),
IF(CY356=0,0,CX361))))</f>
        <v>0</v>
      </c>
      <c r="CZ361" s="315">
        <f ca="1">IF(CZ358=0,0,
IF(CZ358&lt;1,0,
IF($N355-CZ356&lt;&gt;$N355,-PMT(Insert_Finance!$C$17,$N355,OFFSET(CZ358,,(CZ356-$N355),1,1),0,0),
IF(CZ356=0,0,CY361))))</f>
        <v>0</v>
      </c>
    </row>
    <row r="362" spans="1:104" s="121" customFormat="1" ht="15" customHeight="1" collapsed="1" x14ac:dyDescent="0.3">
      <c r="A362" s="324"/>
      <c r="B362" s="785" t="s">
        <v>178</v>
      </c>
      <c r="C362" s="786"/>
      <c r="D362" s="786"/>
      <c r="E362" s="786"/>
      <c r="F362" s="786"/>
      <c r="G362" s="786"/>
      <c r="H362" s="786"/>
      <c r="I362" s="786"/>
      <c r="J362" s="786"/>
      <c r="K362" s="786"/>
      <c r="L362" s="786"/>
      <c r="M362" s="786"/>
      <c r="N362" s="787"/>
      <c r="P362" s="207"/>
      <c r="Q362" s="207"/>
      <c r="R362" s="207"/>
      <c r="S362" s="207"/>
      <c r="T362" s="302"/>
      <c r="U362" s="302"/>
      <c r="V362" s="302"/>
      <c r="W362" s="302"/>
      <c r="X362" s="302"/>
      <c r="Y362" s="302"/>
      <c r="Z362" s="302"/>
      <c r="AA362" s="302"/>
      <c r="AB362" s="302"/>
      <c r="AC362" s="302"/>
      <c r="AD362" s="302"/>
      <c r="AE362" s="302"/>
      <c r="AF362" s="302"/>
      <c r="AG362" s="302"/>
      <c r="AH362" s="302"/>
      <c r="AI362" s="302"/>
      <c r="AJ362" s="302"/>
      <c r="AK362" s="302"/>
      <c r="AL362" s="302"/>
      <c r="AM362" s="302"/>
      <c r="AN362" s="302"/>
      <c r="AO362" s="302"/>
      <c r="AP362" s="302"/>
      <c r="AQ362" s="302"/>
      <c r="AR362" s="302"/>
      <c r="AS362" s="302"/>
      <c r="AT362" s="302"/>
      <c r="AU362" s="302"/>
      <c r="AV362" s="302"/>
      <c r="AW362" s="302"/>
      <c r="AX362" s="302"/>
      <c r="AY362" s="302"/>
      <c r="AZ362" s="302"/>
      <c r="BA362" s="302"/>
      <c r="BB362" s="302"/>
      <c r="BC362" s="302"/>
      <c r="BD362" s="302"/>
      <c r="BE362" s="302"/>
      <c r="BF362" s="302"/>
      <c r="BG362" s="302"/>
      <c r="BH362" s="302"/>
      <c r="BI362" s="302"/>
      <c r="BJ362" s="302"/>
      <c r="BK362" s="302"/>
      <c r="BL362" s="302"/>
      <c r="BM362" s="302"/>
      <c r="BN362" s="302"/>
      <c r="BO362" s="302"/>
      <c r="BP362" s="302"/>
      <c r="BQ362" s="302"/>
      <c r="BR362" s="302"/>
      <c r="BS362" s="302"/>
      <c r="BT362" s="302"/>
      <c r="BU362" s="302"/>
      <c r="BV362" s="302"/>
      <c r="BW362" s="302"/>
      <c r="BX362" s="302"/>
      <c r="BY362" s="302"/>
      <c r="BZ362" s="302"/>
      <c r="CA362" s="302"/>
      <c r="CB362" s="190"/>
      <c r="CC362" s="373"/>
      <c r="CD362" s="373"/>
      <c r="CF362" s="374"/>
      <c r="CG362" s="374"/>
      <c r="CH362" s="374"/>
      <c r="CI362" s="374"/>
      <c r="CJ362" s="374"/>
      <c r="CK362" s="374"/>
      <c r="CL362" s="374"/>
      <c r="CM362" s="374"/>
      <c r="CN362" s="374"/>
      <c r="CO362" s="374"/>
      <c r="CP362" s="374"/>
      <c r="CQ362" s="374"/>
      <c r="CR362" s="374"/>
      <c r="CS362" s="374"/>
      <c r="CT362" s="374"/>
      <c r="CU362" s="374"/>
      <c r="CV362" s="374"/>
      <c r="CW362" s="374"/>
      <c r="CX362" s="374"/>
      <c r="CY362" s="374"/>
      <c r="CZ362" s="374"/>
    </row>
    <row r="363" spans="1:104" ht="30" customHeight="1" x14ac:dyDescent="0.3">
      <c r="A363" s="304"/>
      <c r="B363" s="673"/>
      <c r="C363" s="655"/>
      <c r="D363" s="656"/>
      <c r="E363" s="402" t="str">
        <f>_xlfn.IFNA(INDEX(Table_Def[[Asset category]:[Unit]],MATCH(Insert_Assets!B363,Table_Def[Asset category],0),2),"")</f>
        <v/>
      </c>
      <c r="F363" s="681"/>
      <c r="G363" s="337" t="s">
        <v>211</v>
      </c>
      <c r="H363" s="297">
        <f t="shared" si="1183"/>
        <v>0</v>
      </c>
      <c r="I363" s="685"/>
      <c r="J363" s="686"/>
      <c r="K363" s="298">
        <f>SUMIF($J$22:$J$384,J363,$H$22:$H$384)</f>
        <v>0</v>
      </c>
      <c r="L363" s="299">
        <f t="shared" ref="L363:L384" si="1251">_xlfn.IFNA(IF(J363=0,1,IF(1-(INDEX($B$10:$C$12,MATCH(J363,$B$10:$B$12,0),2)/K363)&lt;0,0,1-(INDEX($B$10:$C$12,MATCH(J363,$B$10:$B$12,0),2)/K363))),1)</f>
        <v>1</v>
      </c>
      <c r="M363" s="300">
        <f t="shared" si="1181"/>
        <v>0</v>
      </c>
      <c r="N363" s="301">
        <f>_xlfn.IFNA(IF(INDEX(Table_Def[],MATCH(B363,Table_Def[Asset category],0),3)=0,20,INDEX(Table_Def[],MATCH(B363,Table_Def[Asset category],0),3)),0)</f>
        <v>0</v>
      </c>
      <c r="P363" s="178"/>
      <c r="Q363" s="178"/>
      <c r="R363" s="178"/>
      <c r="S363" s="178"/>
      <c r="T363" s="302">
        <f t="shared" si="1184"/>
        <v>0</v>
      </c>
      <c r="U363" s="302">
        <f>SUMIF($CG$6:$CZ$6,T$17,$CG366:$CZ366)</f>
        <v>0</v>
      </c>
      <c r="V363" s="302">
        <f>SUMIF($CG$6:$CZ$6,T$17,$CG368:$CZ368)</f>
        <v>0</v>
      </c>
      <c r="W363" s="302">
        <f t="shared" si="1185"/>
        <v>0</v>
      </c>
      <c r="X363" s="302">
        <f>SUMIF($CG$6:$CZ$6,W$17,$CG366:$CZ366)</f>
        <v>0</v>
      </c>
      <c r="Y363" s="302">
        <f>SUMIF($CG$6:$CZ$6,W$17,$CG368:$CZ368)</f>
        <v>0</v>
      </c>
      <c r="Z363" s="302">
        <f t="shared" si="1186"/>
        <v>0</v>
      </c>
      <c r="AA363" s="302">
        <f>SUMIF($CG$6:$CZ$6,Z$17,$CG366:$CZ366)</f>
        <v>0</v>
      </c>
      <c r="AB363" s="302">
        <f>SUMIF($CG$6:$CZ$6,Z$17,$CG368:$CZ368)</f>
        <v>0</v>
      </c>
      <c r="AC363" s="302">
        <f t="shared" si="1187"/>
        <v>0</v>
      </c>
      <c r="AD363" s="302">
        <f>SUMIF($CG$6:$CZ$6,AC$17,$CG366:$CZ366)</f>
        <v>0</v>
      </c>
      <c r="AE363" s="302">
        <f>SUMIF($CG$6:$CZ$6,AC$17,$CG368:$CZ368)</f>
        <v>0</v>
      </c>
      <c r="AF363" s="302">
        <f t="shared" si="1188"/>
        <v>0</v>
      </c>
      <c r="AG363" s="302">
        <f>SUMIF($CG$6:$CZ$6,AF$17,$CG366:$CZ366)</f>
        <v>0</v>
      </c>
      <c r="AH363" s="302">
        <f>SUMIF($CG$6:$CZ$6,AF$17,$CG368:$CZ368)</f>
        <v>0</v>
      </c>
      <c r="AI363" s="302">
        <f t="shared" si="1189"/>
        <v>0</v>
      </c>
      <c r="AJ363" s="302">
        <f>SUMIF($CG$6:$CZ$6,AI$17,$CG366:$CZ366)</f>
        <v>0</v>
      </c>
      <c r="AK363" s="302">
        <f>SUMIF($CG$6:$CZ$6,AI$17,$CG368:$CZ368)</f>
        <v>0</v>
      </c>
      <c r="AL363" s="302">
        <f t="shared" si="1190"/>
        <v>0</v>
      </c>
      <c r="AM363" s="302">
        <f>SUMIF($CG$6:$CZ$6,AL$17,$CG366:$CZ366)</f>
        <v>0</v>
      </c>
      <c r="AN363" s="302">
        <f>SUMIF($CG$6:$CZ$6,AL$17,$CG368:$CZ368)</f>
        <v>0</v>
      </c>
      <c r="AO363" s="302">
        <f t="shared" si="1191"/>
        <v>0</v>
      </c>
      <c r="AP363" s="302">
        <f>SUMIF($CG$6:$CZ$6,AO$17,$CG366:$CZ366)</f>
        <v>0</v>
      </c>
      <c r="AQ363" s="302">
        <f>SUMIF($CG$6:$CZ$6,AO$17,$CG368:$CZ368)</f>
        <v>0</v>
      </c>
      <c r="AR363" s="302">
        <f t="shared" si="1192"/>
        <v>0</v>
      </c>
      <c r="AS363" s="302">
        <f>SUMIF($CG$6:$CZ$6,AR$17,$CG366:$CZ366)</f>
        <v>0</v>
      </c>
      <c r="AT363" s="302">
        <f>SUMIF($CG$6:$CZ$6,AR$17,$CG368:$CZ368)</f>
        <v>0</v>
      </c>
      <c r="AU363" s="302">
        <f t="shared" si="1193"/>
        <v>0</v>
      </c>
      <c r="AV363" s="302">
        <f>SUMIF($CG$6:$CZ$6,AU$17,$CG366:$CZ366)</f>
        <v>0</v>
      </c>
      <c r="AW363" s="302">
        <f>SUMIF($CG$6:$CZ$6,AU$17,$CG368:$CZ368)</f>
        <v>0</v>
      </c>
      <c r="AX363" s="302">
        <f t="shared" si="1194"/>
        <v>0</v>
      </c>
      <c r="AY363" s="302">
        <f>SUMIF($CG$6:$CZ$6,AX$17,$CG366:$CZ366)</f>
        <v>0</v>
      </c>
      <c r="AZ363" s="302">
        <f>SUMIF($CG$6:$CZ$6,AX$17,$CG368:$CZ368)</f>
        <v>0</v>
      </c>
      <c r="BA363" s="302">
        <f t="shared" si="1195"/>
        <v>0</v>
      </c>
      <c r="BB363" s="302">
        <f>SUMIF($CG$6:$CZ$6,BA$17,$CG366:$CZ366)</f>
        <v>0</v>
      </c>
      <c r="BC363" s="302">
        <f>SUMIF($CG$6:$CZ$6,BA$17,$CG368:$CZ368)</f>
        <v>0</v>
      </c>
      <c r="BD363" s="302">
        <f t="shared" si="1196"/>
        <v>0</v>
      </c>
      <c r="BE363" s="302">
        <f>SUMIF($CG$6:$CZ$6,BD$17,$CG366:$CZ366)</f>
        <v>0</v>
      </c>
      <c r="BF363" s="302">
        <f>SUMIF($CG$6:$CZ$6,BD$17,$CG368:$CZ368)</f>
        <v>0</v>
      </c>
      <c r="BG363" s="302">
        <f t="shared" si="1197"/>
        <v>0</v>
      </c>
      <c r="BH363" s="302">
        <f>SUMIF($CG$6:$CZ$6,BG$17,$CG366:$CZ366)</f>
        <v>0</v>
      </c>
      <c r="BI363" s="302">
        <f>SUMIF($CG$6:$CZ$6,BG$17,$CG368:$CZ368)</f>
        <v>0</v>
      </c>
      <c r="BJ363" s="302">
        <f t="shared" si="1198"/>
        <v>0</v>
      </c>
      <c r="BK363" s="302">
        <f>SUMIF($CG$6:$CZ$6,BJ$17,$CG366:$CZ366)</f>
        <v>0</v>
      </c>
      <c r="BL363" s="302">
        <f>SUMIF($CG$6:$CZ$6,BJ$17,$CG368:$CZ368)</f>
        <v>0</v>
      </c>
      <c r="BM363" s="302">
        <f t="shared" si="1199"/>
        <v>0</v>
      </c>
      <c r="BN363" s="302">
        <f>SUMIF($CG$6:$CZ$6,BM$17,$CG366:$CZ366)</f>
        <v>0</v>
      </c>
      <c r="BO363" s="302">
        <f>SUMIF($CG$6:$CZ$6,BM$17,$CG368:$CZ368)</f>
        <v>0</v>
      </c>
      <c r="BP363" s="302">
        <f t="shared" si="1200"/>
        <v>0</v>
      </c>
      <c r="BQ363" s="302">
        <f>SUMIF($CG$6:$CZ$6,BP$17,$CG366:$CZ366)</f>
        <v>0</v>
      </c>
      <c r="BR363" s="302">
        <f>SUMIF($CG$6:$CZ$6,BP$17,$CG368:$CZ368)</f>
        <v>0</v>
      </c>
      <c r="BS363" s="302">
        <f t="shared" si="1201"/>
        <v>0</v>
      </c>
      <c r="BT363" s="302">
        <f>SUMIF($CG$6:$CZ$6,BS$17,$CG366:$CZ366)</f>
        <v>0</v>
      </c>
      <c r="BU363" s="302">
        <f>SUMIF($CG$6:$CZ$6,BS$17,$CG368:$CZ368)</f>
        <v>0</v>
      </c>
      <c r="BV363" s="302">
        <f t="shared" si="1202"/>
        <v>0</v>
      </c>
      <c r="BW363" s="302">
        <f>SUMIF($CG$6:$CZ$6,BV$17,$CG366:$CZ366)</f>
        <v>0</v>
      </c>
      <c r="BX363" s="302">
        <f>SUMIF($CG$6:$CZ$6,BV$17,$CG368:$CZ368)</f>
        <v>0</v>
      </c>
      <c r="BY363" s="302">
        <f t="shared" si="1203"/>
        <v>0</v>
      </c>
      <c r="BZ363" s="302">
        <f>SUMIF($CG$6:$CZ$6,BY$17,$CG366:$CZ366)</f>
        <v>0</v>
      </c>
      <c r="CA363" s="302">
        <f>SUMIF($CG$6:$CZ$6,BY$17,$CG368:$CZ368)</f>
        <v>0</v>
      </c>
      <c r="CB363" s="189"/>
      <c r="CC363" s="303"/>
      <c r="CD363" s="303"/>
      <c r="CF363" s="293"/>
      <c r="CG363" s="315"/>
    </row>
    <row r="364" spans="1:104" ht="15" hidden="1" customHeight="1" outlineLevel="1" x14ac:dyDescent="0.3">
      <c r="A364" s="304"/>
      <c r="B364" s="338"/>
      <c r="C364" s="305"/>
      <c r="D364" s="306"/>
      <c r="E364" s="401" t="str">
        <f>_xlfn.IFNA(INDEX(Table_Def[[Asset category]:[Unit]],MATCH(Insert_Assets!B364,Table_Def[Asset category],0),2),"")</f>
        <v/>
      </c>
      <c r="F364" s="339"/>
      <c r="G364" s="340" t="s">
        <v>211</v>
      </c>
      <c r="H364" s="309">
        <f t="shared" si="1183"/>
        <v>0</v>
      </c>
      <c r="I364" s="341"/>
      <c r="J364" s="342"/>
      <c r="K364" s="311">
        <f>SUMIF($J$22:$J$384,J364,$H$22:$H$384)</f>
        <v>0</v>
      </c>
      <c r="L364" s="312">
        <f t="shared" si="1251"/>
        <v>1</v>
      </c>
      <c r="M364" s="313">
        <f t="shared" si="1181"/>
        <v>0</v>
      </c>
      <c r="N364" s="323">
        <f>_xlfn.IFNA(IF(INDEX(Table_Def[],MATCH(B364,Table_Def[Asset category],0),3)=0,1,INDEX(Table_Def[],MATCH(B364,Table_Def[Asset category],0),3)),0)</f>
        <v>0</v>
      </c>
      <c r="P364" s="178"/>
      <c r="Q364" s="178"/>
      <c r="R364" s="178"/>
      <c r="S364" s="178"/>
      <c r="T364" s="302"/>
      <c r="U364" s="302"/>
      <c r="V364" s="302"/>
      <c r="W364" s="302"/>
      <c r="X364" s="302"/>
      <c r="Y364" s="302"/>
      <c r="Z364" s="302"/>
      <c r="AA364" s="302"/>
      <c r="AB364" s="302"/>
      <c r="AC364" s="302"/>
      <c r="AD364" s="302"/>
      <c r="AE364" s="302"/>
      <c r="AF364" s="302"/>
      <c r="AG364" s="302"/>
      <c r="AH364" s="302"/>
      <c r="AI364" s="302"/>
      <c r="AJ364" s="302"/>
      <c r="AK364" s="302"/>
      <c r="AL364" s="302"/>
      <c r="AM364" s="302"/>
      <c r="AN364" s="302"/>
      <c r="AO364" s="302"/>
      <c r="AP364" s="302"/>
      <c r="AQ364" s="302"/>
      <c r="AR364" s="302"/>
      <c r="AS364" s="302"/>
      <c r="AT364" s="302"/>
      <c r="AU364" s="302"/>
      <c r="AV364" s="302"/>
      <c r="AW364" s="302"/>
      <c r="AX364" s="302"/>
      <c r="AY364" s="302"/>
      <c r="AZ364" s="302"/>
      <c r="BA364" s="302"/>
      <c r="BB364" s="302"/>
      <c r="BC364" s="302"/>
      <c r="BD364" s="302"/>
      <c r="BE364" s="302"/>
      <c r="BF364" s="302"/>
      <c r="BG364" s="302"/>
      <c r="BH364" s="302"/>
      <c r="BI364" s="302"/>
      <c r="BJ364" s="302"/>
      <c r="BK364" s="302"/>
      <c r="BL364" s="302"/>
      <c r="BM364" s="302"/>
      <c r="BN364" s="302"/>
      <c r="BO364" s="302"/>
      <c r="BP364" s="302"/>
      <c r="BQ364" s="302"/>
      <c r="BR364" s="302"/>
      <c r="BS364" s="302"/>
      <c r="BT364" s="302"/>
      <c r="BU364" s="302"/>
      <c r="BV364" s="302"/>
      <c r="BW364" s="302"/>
      <c r="BX364" s="302"/>
      <c r="BY364" s="302"/>
      <c r="BZ364" s="302"/>
      <c r="CA364" s="302"/>
      <c r="CB364" s="189"/>
      <c r="CC364" s="303"/>
      <c r="CD364" s="303"/>
      <c r="CE364" s="53" t="s">
        <v>49</v>
      </c>
      <c r="CF364" s="293"/>
      <c r="CG364" s="314">
        <f>IF($I363=CG$6,$N363,
IF(CF363&gt;0,CF363-1,0))</f>
        <v>0</v>
      </c>
      <c r="CH364" s="314">
        <f ca="1">IF(OR($I363=CH$6,CG365=$N363),$N363,
IF(CG364&gt;0,CG364-1,0))</f>
        <v>0</v>
      </c>
      <c r="CI364" s="314">
        <f t="shared" ref="CI364" ca="1" si="1252">IF(OR($I363=CI$6,CH365=$N363),$N363,
IF(CH364&gt;0,CH364-1,0))</f>
        <v>0</v>
      </c>
      <c r="CJ364" s="314">
        <f t="shared" ref="CJ364" ca="1" si="1253">IF(OR($I363=CJ$6,CI365=$N363),$N363,
IF(CI364&gt;0,CI364-1,0))</f>
        <v>0</v>
      </c>
      <c r="CK364" s="314">
        <f t="shared" ref="CK364" ca="1" si="1254">IF(OR($I363=CK$6,CJ365=$N363),$N363,
IF(CJ364&gt;0,CJ364-1,0))</f>
        <v>0</v>
      </c>
      <c r="CL364" s="314">
        <f t="shared" ref="CL364" ca="1" si="1255">IF(OR($I363=CL$6,CK365=$N363),$N363,
IF(CK364&gt;0,CK364-1,0))</f>
        <v>0</v>
      </c>
      <c r="CM364" s="314">
        <f t="shared" ref="CM364" ca="1" si="1256">IF(OR($I363=CM$6,CL365=$N363),$N363,
IF(CL364&gt;0,CL364-1,0))</f>
        <v>0</v>
      </c>
      <c r="CN364" s="314">
        <f t="shared" ref="CN364" ca="1" si="1257">IF(OR($I363=CN$6,CM365=$N363),$N363,
IF(CM364&gt;0,CM364-1,0))</f>
        <v>0</v>
      </c>
      <c r="CO364" s="314">
        <f t="shared" ref="CO364" ca="1" si="1258">IF(OR($I363=CO$6,CN365=$N363),$N363,
IF(CN364&gt;0,CN364-1,0))</f>
        <v>0</v>
      </c>
      <c r="CP364" s="314">
        <f t="shared" ref="CP364" ca="1" si="1259">IF(OR($I363=CP$6,CO365=$N363),$N363,
IF(CO364&gt;0,CO364-1,0))</f>
        <v>0</v>
      </c>
      <c r="CQ364" s="314">
        <f t="shared" ref="CQ364" ca="1" si="1260">IF(OR($I363=CQ$6,CP365=$N363),$N363,
IF(CP364&gt;0,CP364-1,0))</f>
        <v>0</v>
      </c>
      <c r="CR364" s="314">
        <f t="shared" ref="CR364" ca="1" si="1261">IF(OR($I363=CR$6,CQ365=$N363),$N363,
IF(CQ364&gt;0,CQ364-1,0))</f>
        <v>0</v>
      </c>
      <c r="CS364" s="314">
        <f t="shared" ref="CS364" ca="1" si="1262">IF(OR($I363=CS$6,CR365=$N363),$N363,
IF(CR364&gt;0,CR364-1,0))</f>
        <v>0</v>
      </c>
      <c r="CT364" s="314">
        <f t="shared" ref="CT364" ca="1" si="1263">IF(OR($I363=CT$6,CS365=$N363),$N363,
IF(CS364&gt;0,CS364-1,0))</f>
        <v>0</v>
      </c>
      <c r="CU364" s="314">
        <f t="shared" ref="CU364" ca="1" si="1264">IF(OR($I363=CU$6,CT365=$N363),$N363,
IF(CT364&gt;0,CT364-1,0))</f>
        <v>0</v>
      </c>
      <c r="CV364" s="314">
        <f t="shared" ref="CV364" ca="1" si="1265">IF(OR($I363=CV$6,CU365=$N363),$N363,
IF(CU364&gt;0,CU364-1,0))</f>
        <v>0</v>
      </c>
      <c r="CW364" s="314">
        <f t="shared" ref="CW364" ca="1" si="1266">IF(OR($I363=CW$6,CV365=$N363),$N363,
IF(CV364&gt;0,CV364-1,0))</f>
        <v>0</v>
      </c>
      <c r="CX364" s="314">
        <f t="shared" ref="CX364" ca="1" si="1267">IF(OR($I363=CX$6,CW365=$N363),$N363,
IF(CW364&gt;0,CW364-1,0))</f>
        <v>0</v>
      </c>
      <c r="CY364" s="314">
        <f t="shared" ref="CY364" ca="1" si="1268">IF(OR($I363=CY$6,CX365=$N363),$N363,
IF(CX364&gt;0,CX364-1,0))</f>
        <v>0</v>
      </c>
      <c r="CZ364" s="314">
        <f t="shared" ref="CZ364" ca="1" si="1269">IF(OR($I363=CZ$6,CY365=$N363),$N363,
IF(CY364&gt;0,CY364-1,0))</f>
        <v>0</v>
      </c>
    </row>
    <row r="365" spans="1:104" ht="15" hidden="1" customHeight="1" outlineLevel="1" x14ac:dyDescent="0.3">
      <c r="A365" s="304"/>
      <c r="B365" s="338"/>
      <c r="C365" s="305"/>
      <c r="D365" s="306"/>
      <c r="E365" s="401" t="str">
        <f>_xlfn.IFNA(INDEX(Table_Def[[Asset category]:[Unit]],MATCH(Insert_Assets!B365,Table_Def[Asset category],0),2),"")</f>
        <v/>
      </c>
      <c r="F365" s="339"/>
      <c r="G365" s="340" t="s">
        <v>211</v>
      </c>
      <c r="H365" s="309">
        <f t="shared" si="1183"/>
        <v>0</v>
      </c>
      <c r="I365" s="341"/>
      <c r="J365" s="342"/>
      <c r="K365" s="311"/>
      <c r="L365" s="312">
        <f t="shared" si="1251"/>
        <v>1</v>
      </c>
      <c r="M365" s="313">
        <f t="shared" si="1181"/>
        <v>0</v>
      </c>
      <c r="N365" s="323">
        <f>_xlfn.IFNA(IF(INDEX(Table_Def[],MATCH(B365,Table_Def[Asset category],0),3)=0,1,INDEX(Table_Def[],MATCH(B365,Table_Def[Asset category],0),3)),0)</f>
        <v>0</v>
      </c>
      <c r="P365" s="178"/>
      <c r="Q365" s="178"/>
      <c r="R365" s="178"/>
      <c r="S365" s="178"/>
      <c r="T365" s="302"/>
      <c r="U365" s="302"/>
      <c r="V365" s="302"/>
      <c r="W365" s="302"/>
      <c r="X365" s="302"/>
      <c r="Y365" s="302"/>
      <c r="Z365" s="302"/>
      <c r="AA365" s="302"/>
      <c r="AB365" s="302"/>
      <c r="AC365" s="302"/>
      <c r="AD365" s="302"/>
      <c r="AE365" s="302"/>
      <c r="AF365" s="302"/>
      <c r="AG365" s="302"/>
      <c r="AH365" s="302"/>
      <c r="AI365" s="302"/>
      <c r="AJ365" s="302"/>
      <c r="AK365" s="302"/>
      <c r="AL365" s="302"/>
      <c r="AM365" s="302"/>
      <c r="AN365" s="302"/>
      <c r="AO365" s="302"/>
      <c r="AP365" s="302"/>
      <c r="AQ365" s="302"/>
      <c r="AR365" s="302"/>
      <c r="AS365" s="302"/>
      <c r="AT365" s="302"/>
      <c r="AU365" s="302"/>
      <c r="AV365" s="302"/>
      <c r="AW365" s="302"/>
      <c r="AX365" s="302"/>
      <c r="AY365" s="302"/>
      <c r="AZ365" s="302"/>
      <c r="BA365" s="302"/>
      <c r="BB365" s="302"/>
      <c r="BC365" s="302"/>
      <c r="BD365" s="302"/>
      <c r="BE365" s="302"/>
      <c r="BF365" s="302"/>
      <c r="BG365" s="302"/>
      <c r="BH365" s="302"/>
      <c r="BI365" s="302"/>
      <c r="BJ365" s="302"/>
      <c r="BK365" s="302"/>
      <c r="BL365" s="302"/>
      <c r="BM365" s="302"/>
      <c r="BN365" s="302"/>
      <c r="BO365" s="302"/>
      <c r="BP365" s="302"/>
      <c r="BQ365" s="302"/>
      <c r="BR365" s="302"/>
      <c r="BS365" s="302"/>
      <c r="BT365" s="302"/>
      <c r="BU365" s="302"/>
      <c r="BV365" s="302"/>
      <c r="BW365" s="302"/>
      <c r="BX365" s="302"/>
      <c r="BY365" s="302"/>
      <c r="BZ365" s="302"/>
      <c r="CA365" s="302"/>
      <c r="CB365" s="189"/>
      <c r="CC365" s="303"/>
      <c r="CD365" s="303"/>
      <c r="CE365" s="53" t="s">
        <v>116</v>
      </c>
      <c r="CF365" s="293"/>
      <c r="CG365" s="314">
        <f t="shared" ref="CG365" ca="1" si="1270">IF(AND(CG364=$N363,CG364&gt;0),1,IF(CG364=0,0,OFFSET(CG364,,(CG364-$N363),1,1)-CG364+1))</f>
        <v>0</v>
      </c>
      <c r="CH365" s="314">
        <f ca="1">IF(AND(CH364=$N363,CH364&gt;0),1,IF(CH364=0,0,OFFSET(CH364,,(CH364-$N363),1,1)-CH364+1))</f>
        <v>0</v>
      </c>
      <c r="CI365" s="314">
        <f t="shared" ref="CI365:CZ365" ca="1" si="1271">IF(AND(CI364=$N363,CI364&gt;0),1,IF(CI364=0,0,OFFSET(CI364,,(CI364-$N363),1,1)-CI364+1))</f>
        <v>0</v>
      </c>
      <c r="CJ365" s="314">
        <f t="shared" ca="1" si="1271"/>
        <v>0</v>
      </c>
      <c r="CK365" s="314">
        <f t="shared" ca="1" si="1271"/>
        <v>0</v>
      </c>
      <c r="CL365" s="314">
        <f t="shared" ca="1" si="1271"/>
        <v>0</v>
      </c>
      <c r="CM365" s="314">
        <f t="shared" ca="1" si="1271"/>
        <v>0</v>
      </c>
      <c r="CN365" s="314">
        <f t="shared" ca="1" si="1271"/>
        <v>0</v>
      </c>
      <c r="CO365" s="314">
        <f t="shared" ca="1" si="1271"/>
        <v>0</v>
      </c>
      <c r="CP365" s="314">
        <f t="shared" ca="1" si="1271"/>
        <v>0</v>
      </c>
      <c r="CQ365" s="314">
        <f t="shared" ca="1" si="1271"/>
        <v>0</v>
      </c>
      <c r="CR365" s="314">
        <f t="shared" ca="1" si="1271"/>
        <v>0</v>
      </c>
      <c r="CS365" s="314">
        <f t="shared" ca="1" si="1271"/>
        <v>0</v>
      </c>
      <c r="CT365" s="314">
        <f t="shared" ca="1" si="1271"/>
        <v>0</v>
      </c>
      <c r="CU365" s="314">
        <f t="shared" ca="1" si="1271"/>
        <v>0</v>
      </c>
      <c r="CV365" s="314">
        <f t="shared" ca="1" si="1271"/>
        <v>0</v>
      </c>
      <c r="CW365" s="314">
        <f t="shared" ca="1" si="1271"/>
        <v>0</v>
      </c>
      <c r="CX365" s="314">
        <f t="shared" ca="1" si="1271"/>
        <v>0</v>
      </c>
      <c r="CY365" s="314">
        <f t="shared" ca="1" si="1271"/>
        <v>0</v>
      </c>
      <c r="CZ365" s="314">
        <f t="shared" ca="1" si="1271"/>
        <v>0</v>
      </c>
    </row>
    <row r="366" spans="1:104" ht="15" hidden="1" customHeight="1" outlineLevel="1" x14ac:dyDescent="0.3">
      <c r="A366" s="304"/>
      <c r="B366" s="338"/>
      <c r="C366" s="305"/>
      <c r="D366" s="306"/>
      <c r="E366" s="401" t="str">
        <f>_xlfn.IFNA(INDEX(Table_Def[[Asset category]:[Unit]],MATCH(Insert_Assets!B366,Table_Def[Asset category],0),2),"")</f>
        <v/>
      </c>
      <c r="F366" s="339"/>
      <c r="G366" s="340" t="s">
        <v>211</v>
      </c>
      <c r="H366" s="309">
        <f t="shared" si="1183"/>
        <v>0</v>
      </c>
      <c r="I366" s="341"/>
      <c r="J366" s="342"/>
      <c r="K366" s="311">
        <f t="shared" ref="K366:K371" si="1272">SUMIF($J$22:$J$384,J366,$H$22:$H$384)</f>
        <v>0</v>
      </c>
      <c r="L366" s="312">
        <f t="shared" si="1251"/>
        <v>1</v>
      </c>
      <c r="M366" s="313">
        <f t="shared" si="1181"/>
        <v>0</v>
      </c>
      <c r="N366" s="323">
        <f>_xlfn.IFNA(IF(INDEX(Table_Def[],MATCH(B366,Table_Def[Asset category],0),3)=0,1,INDEX(Table_Def[],MATCH(B366,Table_Def[Asset category],0),3)),0)</f>
        <v>0</v>
      </c>
      <c r="P366" s="178"/>
      <c r="Q366" s="178"/>
      <c r="R366" s="178"/>
      <c r="S366" s="178"/>
      <c r="T366" s="302"/>
      <c r="U366" s="302"/>
      <c r="V366" s="302"/>
      <c r="W366" s="302"/>
      <c r="X366" s="302"/>
      <c r="Y366" s="302"/>
      <c r="Z366" s="302"/>
      <c r="AA366" s="302"/>
      <c r="AB366" s="302"/>
      <c r="AC366" s="302"/>
      <c r="AD366" s="302"/>
      <c r="AE366" s="302"/>
      <c r="AF366" s="302"/>
      <c r="AG366" s="302"/>
      <c r="AH366" s="302"/>
      <c r="AI366" s="302"/>
      <c r="AJ366" s="302"/>
      <c r="AK366" s="302"/>
      <c r="AL366" s="302"/>
      <c r="AM366" s="302"/>
      <c r="AN366" s="302"/>
      <c r="AO366" s="302"/>
      <c r="AP366" s="302"/>
      <c r="AQ366" s="302"/>
      <c r="AR366" s="302"/>
      <c r="AS366" s="302"/>
      <c r="AT366" s="302"/>
      <c r="AU366" s="302"/>
      <c r="AV366" s="302"/>
      <c r="AW366" s="302"/>
      <c r="AX366" s="302"/>
      <c r="AY366" s="302"/>
      <c r="AZ366" s="302"/>
      <c r="BA366" s="302"/>
      <c r="BB366" s="302"/>
      <c r="BC366" s="302"/>
      <c r="BD366" s="302"/>
      <c r="BE366" s="302"/>
      <c r="BF366" s="302"/>
      <c r="BG366" s="302"/>
      <c r="BH366" s="302"/>
      <c r="BI366" s="302"/>
      <c r="BJ366" s="302"/>
      <c r="BK366" s="302"/>
      <c r="BL366" s="302"/>
      <c r="BM366" s="302"/>
      <c r="BN366" s="302"/>
      <c r="BO366" s="302"/>
      <c r="BP366" s="302"/>
      <c r="BQ366" s="302"/>
      <c r="BR366" s="302"/>
      <c r="BS366" s="302"/>
      <c r="BT366" s="302"/>
      <c r="BU366" s="302"/>
      <c r="BV366" s="302"/>
      <c r="BW366" s="302"/>
      <c r="BX366" s="302"/>
      <c r="BY366" s="302"/>
      <c r="BZ366" s="302"/>
      <c r="CA366" s="302"/>
      <c r="CB366" s="189"/>
      <c r="CC366" s="303"/>
      <c r="CD366" s="303"/>
      <c r="CE366" s="53" t="s">
        <v>3</v>
      </c>
      <c r="CG366" s="315">
        <f t="shared" ref="CG366:CK366" si="1273">IF($I363=CG$6,$H363*$L363,IF(CG364=$N363,$H363,
IF(CF366&gt;0,+CF366-CF367,0)))</f>
        <v>0</v>
      </c>
      <c r="CH366" s="315">
        <f t="shared" ca="1" si="1273"/>
        <v>0</v>
      </c>
      <c r="CI366" s="315">
        <f t="shared" ca="1" si="1273"/>
        <v>0</v>
      </c>
      <c r="CJ366" s="315">
        <f t="shared" ca="1" si="1273"/>
        <v>0</v>
      </c>
      <c r="CK366" s="315">
        <f t="shared" ca="1" si="1273"/>
        <v>0</v>
      </c>
      <c r="CL366" s="315">
        <f ca="1">IF($I363=CL$6,$H363*$L363,IF(CL364=$N363,$H363,
IF(CK366&gt;0,+CK366-CK367,0)))</f>
        <v>0</v>
      </c>
      <c r="CM366" s="315">
        <f t="shared" ref="CM366:CZ366" ca="1" si="1274">IF($I363=CM$6,$H363*$L363,IF(CM364=$N363,$H363,
IF(CL366&gt;0,+CL366-CL367,0)))</f>
        <v>0</v>
      </c>
      <c r="CN366" s="315">
        <f t="shared" ca="1" si="1274"/>
        <v>0</v>
      </c>
      <c r="CO366" s="315">
        <f t="shared" ca="1" si="1274"/>
        <v>0</v>
      </c>
      <c r="CP366" s="315">
        <f t="shared" ca="1" si="1274"/>
        <v>0</v>
      </c>
      <c r="CQ366" s="315">
        <f t="shared" ca="1" si="1274"/>
        <v>0</v>
      </c>
      <c r="CR366" s="315">
        <f t="shared" ca="1" si="1274"/>
        <v>0</v>
      </c>
      <c r="CS366" s="315">
        <f t="shared" ca="1" si="1274"/>
        <v>0</v>
      </c>
      <c r="CT366" s="315">
        <f t="shared" ca="1" si="1274"/>
        <v>0</v>
      </c>
      <c r="CU366" s="315">
        <f t="shared" ca="1" si="1274"/>
        <v>0</v>
      </c>
      <c r="CV366" s="315">
        <f t="shared" ca="1" si="1274"/>
        <v>0</v>
      </c>
      <c r="CW366" s="315">
        <f t="shared" ca="1" si="1274"/>
        <v>0</v>
      </c>
      <c r="CX366" s="315">
        <f t="shared" ca="1" si="1274"/>
        <v>0</v>
      </c>
      <c r="CY366" s="315">
        <f t="shared" ca="1" si="1274"/>
        <v>0</v>
      </c>
      <c r="CZ366" s="315">
        <f t="shared" ca="1" si="1274"/>
        <v>0</v>
      </c>
    </row>
    <row r="367" spans="1:104" ht="15" hidden="1" customHeight="1" outlineLevel="1" x14ac:dyDescent="0.3">
      <c r="A367" s="304"/>
      <c r="B367" s="338"/>
      <c r="C367" s="305"/>
      <c r="D367" s="306"/>
      <c r="E367" s="401" t="str">
        <f>_xlfn.IFNA(INDEX(Table_Def[[Asset category]:[Unit]],MATCH(Insert_Assets!B367,Table_Def[Asset category],0),2),"")</f>
        <v/>
      </c>
      <c r="F367" s="339"/>
      <c r="G367" s="340" t="s">
        <v>211</v>
      </c>
      <c r="H367" s="309">
        <f t="shared" si="1183"/>
        <v>0</v>
      </c>
      <c r="I367" s="341"/>
      <c r="J367" s="342"/>
      <c r="K367" s="311">
        <f t="shared" si="1272"/>
        <v>0</v>
      </c>
      <c r="L367" s="312">
        <f t="shared" si="1251"/>
        <v>1</v>
      </c>
      <c r="M367" s="313">
        <f t="shared" si="1181"/>
        <v>0</v>
      </c>
      <c r="N367" s="323">
        <f>_xlfn.IFNA(IF(INDEX(Table_Def[],MATCH(B367,Table_Def[Asset category],0),3)=0,1,INDEX(Table_Def[],MATCH(B367,Table_Def[Asset category],0),3)),0)</f>
        <v>0</v>
      </c>
      <c r="P367" s="178"/>
      <c r="Q367" s="178"/>
      <c r="R367" s="178"/>
      <c r="S367" s="178"/>
      <c r="T367" s="302"/>
      <c r="U367" s="302"/>
      <c r="V367" s="302"/>
      <c r="W367" s="302"/>
      <c r="X367" s="302"/>
      <c r="Y367" s="302"/>
      <c r="Z367" s="302"/>
      <c r="AA367" s="302"/>
      <c r="AB367" s="302"/>
      <c r="AC367" s="302"/>
      <c r="AD367" s="302"/>
      <c r="AE367" s="302"/>
      <c r="AF367" s="302"/>
      <c r="AG367" s="302"/>
      <c r="AH367" s="302"/>
      <c r="AI367" s="302"/>
      <c r="AJ367" s="302"/>
      <c r="AK367" s="302"/>
      <c r="AL367" s="302"/>
      <c r="AM367" s="302"/>
      <c r="AN367" s="302"/>
      <c r="AO367" s="302"/>
      <c r="AP367" s="302"/>
      <c r="AQ367" s="302"/>
      <c r="AR367" s="302"/>
      <c r="AS367" s="302"/>
      <c r="AT367" s="302"/>
      <c r="AU367" s="302"/>
      <c r="AV367" s="302"/>
      <c r="AW367" s="302"/>
      <c r="AX367" s="302"/>
      <c r="AY367" s="302"/>
      <c r="AZ367" s="302"/>
      <c r="BA367" s="302"/>
      <c r="BB367" s="302"/>
      <c r="BC367" s="302"/>
      <c r="BD367" s="302"/>
      <c r="BE367" s="302"/>
      <c r="BF367" s="302"/>
      <c r="BG367" s="302"/>
      <c r="BH367" s="302"/>
      <c r="BI367" s="302"/>
      <c r="BJ367" s="302"/>
      <c r="BK367" s="302"/>
      <c r="BL367" s="302"/>
      <c r="BM367" s="302"/>
      <c r="BN367" s="302"/>
      <c r="BO367" s="302"/>
      <c r="BP367" s="302"/>
      <c r="BQ367" s="302"/>
      <c r="BR367" s="302"/>
      <c r="BS367" s="302"/>
      <c r="BT367" s="302"/>
      <c r="BU367" s="302"/>
      <c r="BV367" s="302"/>
      <c r="BW367" s="302"/>
      <c r="BX367" s="302"/>
      <c r="BY367" s="302"/>
      <c r="BZ367" s="302"/>
      <c r="CA367" s="302"/>
      <c r="CB367" s="189"/>
      <c r="CC367" s="303"/>
      <c r="CD367" s="303"/>
      <c r="CE367" s="53" t="s">
        <v>38</v>
      </c>
      <c r="CF367" s="315"/>
      <c r="CG367" s="315">
        <f>IF(CG368&lt;1,0,CG369-CG368)</f>
        <v>0</v>
      </c>
      <c r="CH367" s="315">
        <f t="shared" ref="CH367:CZ367" ca="1" si="1275">IF(CH368&lt;1,0,CH369-CH368)</f>
        <v>0</v>
      </c>
      <c r="CI367" s="315">
        <f t="shared" ca="1" si="1275"/>
        <v>0</v>
      </c>
      <c r="CJ367" s="315">
        <f t="shared" ca="1" si="1275"/>
        <v>0</v>
      </c>
      <c r="CK367" s="315">
        <f t="shared" ca="1" si="1275"/>
        <v>0</v>
      </c>
      <c r="CL367" s="315">
        <f t="shared" ca="1" si="1275"/>
        <v>0</v>
      </c>
      <c r="CM367" s="315">
        <f t="shared" ca="1" si="1275"/>
        <v>0</v>
      </c>
      <c r="CN367" s="315">
        <f t="shared" ca="1" si="1275"/>
        <v>0</v>
      </c>
      <c r="CO367" s="315">
        <f t="shared" ca="1" si="1275"/>
        <v>0</v>
      </c>
      <c r="CP367" s="315">
        <f t="shared" ca="1" si="1275"/>
        <v>0</v>
      </c>
      <c r="CQ367" s="315">
        <f t="shared" ca="1" si="1275"/>
        <v>0</v>
      </c>
      <c r="CR367" s="315">
        <f t="shared" ca="1" si="1275"/>
        <v>0</v>
      </c>
      <c r="CS367" s="315">
        <f t="shared" ca="1" si="1275"/>
        <v>0</v>
      </c>
      <c r="CT367" s="315">
        <f t="shared" ca="1" si="1275"/>
        <v>0</v>
      </c>
      <c r="CU367" s="315">
        <f t="shared" ca="1" si="1275"/>
        <v>0</v>
      </c>
      <c r="CV367" s="315">
        <f t="shared" ca="1" si="1275"/>
        <v>0</v>
      </c>
      <c r="CW367" s="315">
        <f t="shared" ca="1" si="1275"/>
        <v>0</v>
      </c>
      <c r="CX367" s="315">
        <f t="shared" ca="1" si="1275"/>
        <v>0</v>
      </c>
      <c r="CY367" s="315">
        <f t="shared" ca="1" si="1275"/>
        <v>0</v>
      </c>
      <c r="CZ367" s="315">
        <f t="shared" ca="1" si="1275"/>
        <v>0</v>
      </c>
    </row>
    <row r="368" spans="1:104" ht="15" hidden="1" customHeight="1" outlineLevel="1" x14ac:dyDescent="0.3">
      <c r="A368" s="304"/>
      <c r="B368" s="338"/>
      <c r="C368" s="305"/>
      <c r="D368" s="306"/>
      <c r="E368" s="401" t="str">
        <f>_xlfn.IFNA(INDEX(Table_Def[[Asset category]:[Unit]],MATCH(Insert_Assets!B368,Table_Def[Asset category],0),2),"")</f>
        <v/>
      </c>
      <c r="F368" s="339"/>
      <c r="G368" s="340" t="s">
        <v>211</v>
      </c>
      <c r="H368" s="309">
        <f t="shared" si="1183"/>
        <v>0</v>
      </c>
      <c r="I368" s="341"/>
      <c r="J368" s="342"/>
      <c r="K368" s="311">
        <f t="shared" si="1272"/>
        <v>0</v>
      </c>
      <c r="L368" s="312">
        <f t="shared" si="1251"/>
        <v>1</v>
      </c>
      <c r="M368" s="313">
        <f t="shared" si="1181"/>
        <v>0</v>
      </c>
      <c r="N368" s="323">
        <f>_xlfn.IFNA(IF(INDEX(Table_Def[],MATCH(B368,Table_Def[Asset category],0),3)=0,1,INDEX(Table_Def[],MATCH(B368,Table_Def[Asset category],0),3)),0)</f>
        <v>0</v>
      </c>
      <c r="P368" s="178"/>
      <c r="Q368" s="178"/>
      <c r="R368" s="178"/>
      <c r="S368" s="178"/>
      <c r="T368" s="302"/>
      <c r="U368" s="302"/>
      <c r="V368" s="302"/>
      <c r="W368" s="302"/>
      <c r="X368" s="302"/>
      <c r="Y368" s="302"/>
      <c r="Z368" s="302"/>
      <c r="AA368" s="302"/>
      <c r="AB368" s="302"/>
      <c r="AC368" s="302"/>
      <c r="AD368" s="302"/>
      <c r="AE368" s="302"/>
      <c r="AF368" s="302"/>
      <c r="AG368" s="302"/>
      <c r="AH368" s="302"/>
      <c r="AI368" s="302"/>
      <c r="AJ368" s="302"/>
      <c r="AK368" s="302"/>
      <c r="AL368" s="302"/>
      <c r="AM368" s="302"/>
      <c r="AN368" s="302"/>
      <c r="AO368" s="302"/>
      <c r="AP368" s="302"/>
      <c r="AQ368" s="302"/>
      <c r="AR368" s="302"/>
      <c r="AS368" s="302"/>
      <c r="AT368" s="302"/>
      <c r="AU368" s="302"/>
      <c r="AV368" s="302"/>
      <c r="AW368" s="302"/>
      <c r="AX368" s="302"/>
      <c r="AY368" s="302"/>
      <c r="AZ368" s="302"/>
      <c r="BA368" s="302"/>
      <c r="BB368" s="302"/>
      <c r="BC368" s="302"/>
      <c r="BD368" s="302"/>
      <c r="BE368" s="302"/>
      <c r="BF368" s="302"/>
      <c r="BG368" s="302"/>
      <c r="BH368" s="302"/>
      <c r="BI368" s="302"/>
      <c r="BJ368" s="302"/>
      <c r="BK368" s="302"/>
      <c r="BL368" s="302"/>
      <c r="BM368" s="302"/>
      <c r="BN368" s="302"/>
      <c r="BO368" s="302"/>
      <c r="BP368" s="302"/>
      <c r="BQ368" s="302"/>
      <c r="BR368" s="302"/>
      <c r="BS368" s="302"/>
      <c r="BT368" s="302"/>
      <c r="BU368" s="302"/>
      <c r="BV368" s="302"/>
      <c r="BW368" s="302"/>
      <c r="BX368" s="302"/>
      <c r="BY368" s="302"/>
      <c r="BZ368" s="302"/>
      <c r="CA368" s="302"/>
      <c r="CB368" s="189"/>
      <c r="CC368" s="303"/>
      <c r="CD368" s="303"/>
      <c r="CE368" s="53" t="s">
        <v>47</v>
      </c>
      <c r="CG368" s="315">
        <f>CG366*Insert_Finance!$C$17</f>
        <v>0</v>
      </c>
      <c r="CH368" s="315">
        <f ca="1">CH366*Insert_Finance!$C$17</f>
        <v>0</v>
      </c>
      <c r="CI368" s="315">
        <f ca="1">CI366*Insert_Finance!$C$17</f>
        <v>0</v>
      </c>
      <c r="CJ368" s="315">
        <f ca="1">CJ366*Insert_Finance!$C$17</f>
        <v>0</v>
      </c>
      <c r="CK368" s="315">
        <f ca="1">CK366*Insert_Finance!$C$17</f>
        <v>0</v>
      </c>
      <c r="CL368" s="315">
        <f ca="1">CL366*Insert_Finance!$C$17</f>
        <v>0</v>
      </c>
      <c r="CM368" s="315">
        <f ca="1">CM366*Insert_Finance!$C$17</f>
        <v>0</v>
      </c>
      <c r="CN368" s="315">
        <f ca="1">CN366*Insert_Finance!$C$17</f>
        <v>0</v>
      </c>
      <c r="CO368" s="315">
        <f ca="1">CO366*Insert_Finance!$C$17</f>
        <v>0</v>
      </c>
      <c r="CP368" s="315">
        <f ca="1">CP366*Insert_Finance!$C$17</f>
        <v>0</v>
      </c>
      <c r="CQ368" s="315">
        <f ca="1">CQ366*Insert_Finance!$C$17</f>
        <v>0</v>
      </c>
      <c r="CR368" s="315">
        <f ca="1">CR366*Insert_Finance!$C$17</f>
        <v>0</v>
      </c>
      <c r="CS368" s="315">
        <f ca="1">CS366*Insert_Finance!$C$17</f>
        <v>0</v>
      </c>
      <c r="CT368" s="315">
        <f ca="1">CT366*Insert_Finance!$C$17</f>
        <v>0</v>
      </c>
      <c r="CU368" s="315">
        <f ca="1">CU366*Insert_Finance!$C$17</f>
        <v>0</v>
      </c>
      <c r="CV368" s="315">
        <f ca="1">CV366*Insert_Finance!$C$17</f>
        <v>0</v>
      </c>
      <c r="CW368" s="315">
        <f ca="1">CW366*Insert_Finance!$C$17</f>
        <v>0</v>
      </c>
      <c r="CX368" s="315">
        <f ca="1">CX366*Insert_Finance!$C$17</f>
        <v>0</v>
      </c>
      <c r="CY368" s="315">
        <f ca="1">CY366*Insert_Finance!$C$17</f>
        <v>0</v>
      </c>
      <c r="CZ368" s="315">
        <f ca="1">CZ366*Insert_Finance!$C$17</f>
        <v>0</v>
      </c>
    </row>
    <row r="369" spans="1:104" ht="15" hidden="1" customHeight="1" outlineLevel="1" x14ac:dyDescent="0.3">
      <c r="A369" s="304"/>
      <c r="B369" s="338"/>
      <c r="C369" s="305"/>
      <c r="D369" s="306"/>
      <c r="E369" s="401" t="str">
        <f>_xlfn.IFNA(INDEX(Table_Def[[Asset category]:[Unit]],MATCH(Insert_Assets!B369,Table_Def[Asset category],0),2),"")</f>
        <v/>
      </c>
      <c r="F369" s="339"/>
      <c r="G369" s="340" t="s">
        <v>211</v>
      </c>
      <c r="H369" s="309">
        <f t="shared" si="1183"/>
        <v>0</v>
      </c>
      <c r="I369" s="341"/>
      <c r="J369" s="342"/>
      <c r="K369" s="311">
        <f t="shared" si="1272"/>
        <v>0</v>
      </c>
      <c r="L369" s="312">
        <f t="shared" si="1251"/>
        <v>1</v>
      </c>
      <c r="M369" s="313">
        <f t="shared" si="1181"/>
        <v>0</v>
      </c>
      <c r="N369" s="323">
        <f>_xlfn.IFNA(IF(INDEX(Table_Def[],MATCH(B369,Table_Def[Asset category],0),3)=0,1,INDEX(Table_Def[],MATCH(B369,Table_Def[Asset category],0),3)),0)</f>
        <v>0</v>
      </c>
      <c r="P369" s="178"/>
      <c r="Q369" s="178"/>
      <c r="R369" s="178"/>
      <c r="S369" s="178"/>
      <c r="T369" s="302"/>
      <c r="U369" s="302"/>
      <c r="V369" s="302"/>
      <c r="W369" s="302"/>
      <c r="X369" s="302"/>
      <c r="Y369" s="302"/>
      <c r="Z369" s="302"/>
      <c r="AA369" s="302"/>
      <c r="AB369" s="302"/>
      <c r="AC369" s="302"/>
      <c r="AD369" s="302"/>
      <c r="AE369" s="302"/>
      <c r="AF369" s="302"/>
      <c r="AG369" s="302"/>
      <c r="AH369" s="302"/>
      <c r="AI369" s="302"/>
      <c r="AJ369" s="302"/>
      <c r="AK369" s="302"/>
      <c r="AL369" s="302"/>
      <c r="AM369" s="302"/>
      <c r="AN369" s="302"/>
      <c r="AO369" s="302"/>
      <c r="AP369" s="302"/>
      <c r="AQ369" s="302"/>
      <c r="AR369" s="302"/>
      <c r="AS369" s="302"/>
      <c r="AT369" s="302"/>
      <c r="AU369" s="302"/>
      <c r="AV369" s="302"/>
      <c r="AW369" s="302"/>
      <c r="AX369" s="302"/>
      <c r="AY369" s="302"/>
      <c r="AZ369" s="302"/>
      <c r="BA369" s="302"/>
      <c r="BB369" s="302"/>
      <c r="BC369" s="302"/>
      <c r="BD369" s="302"/>
      <c r="BE369" s="302"/>
      <c r="BF369" s="302"/>
      <c r="BG369" s="302"/>
      <c r="BH369" s="302"/>
      <c r="BI369" s="302"/>
      <c r="BJ369" s="302"/>
      <c r="BK369" s="302"/>
      <c r="BL369" s="302"/>
      <c r="BM369" s="302"/>
      <c r="BN369" s="302"/>
      <c r="BO369" s="302"/>
      <c r="BP369" s="302"/>
      <c r="BQ369" s="302"/>
      <c r="BR369" s="302"/>
      <c r="BS369" s="302"/>
      <c r="BT369" s="302"/>
      <c r="BU369" s="302"/>
      <c r="BV369" s="302"/>
      <c r="BW369" s="302"/>
      <c r="BX369" s="302"/>
      <c r="BY369" s="302"/>
      <c r="BZ369" s="302"/>
      <c r="CA369" s="302"/>
      <c r="CB369" s="189"/>
      <c r="CC369" s="303"/>
      <c r="CD369" s="303"/>
      <c r="CE369" s="53" t="s">
        <v>48</v>
      </c>
      <c r="CF369" s="315"/>
      <c r="CG369" s="315">
        <f ca="1">IF(CG366=0,0,
IF(CG366&lt;1,0,
IF($N363-CG364&lt;&gt;$N363,-PMT(Insert_Finance!$C$17,$N363,OFFSET(CG366,,(CG364-$N363),1,1),0,0),
IF(CG364=0,0,CF369))))</f>
        <v>0</v>
      </c>
      <c r="CH369" s="315">
        <f ca="1">IF(CH366=0,0,
IF(CH366&lt;1,0,
IF($N363-CH364&lt;&gt;$N363,-PMT(Insert_Finance!$C$17,$N363,OFFSET(CH366,,(CH364-$N363),1,1),0,0),
IF(CH364=0,0,CG369))))</f>
        <v>0</v>
      </c>
      <c r="CI369" s="315">
        <f ca="1">IF(CI366=0,0,
IF(CI366&lt;1,0,
IF($N363-CI364&lt;&gt;$N363,-PMT(Insert_Finance!$C$17,$N363,OFFSET(CI366,,(CI364-$N363),1,1),0,0),
IF(CI364=0,0,CH369))))</f>
        <v>0</v>
      </c>
      <c r="CJ369" s="315">
        <f ca="1">IF(CJ366=0,0,
IF(CJ366&lt;1,0,
IF($N363-CJ364&lt;&gt;$N363,-PMT(Insert_Finance!$C$17,$N363,OFFSET(CJ366,,(CJ364-$N363),1,1),0,0),
IF(CJ364=0,0,CI369))))</f>
        <v>0</v>
      </c>
      <c r="CK369" s="315">
        <f ca="1">IF(CK366=0,0,
IF(CK366&lt;1,0,
IF($N363-CK364&lt;&gt;$N363,-PMT(Insert_Finance!$C$17,$N363,OFFSET(CK366,,(CK364-$N363),1,1),0,0),
IF(CK364=0,0,CJ369))))</f>
        <v>0</v>
      </c>
      <c r="CL369" s="315">
        <f ca="1">IF(CL366=0,0,
IF(CL366&lt;1,0,
IF($N363-CL364&lt;&gt;$N363,-PMT(Insert_Finance!$C$17,$N363,OFFSET(CL366,,(CL364-$N363),1,1),0,0),
IF(CL364=0,0,CK369))))</f>
        <v>0</v>
      </c>
      <c r="CM369" s="315">
        <f ca="1">IF(CM366=0,0,
IF(CM366&lt;1,0,
IF($N363-CM364&lt;&gt;$N363,-PMT(Insert_Finance!$C$17,$N363,OFFSET(CM366,,(CM364-$N363),1,1),0,0),
IF(CM364=0,0,CL369))))</f>
        <v>0</v>
      </c>
      <c r="CN369" s="315">
        <f ca="1">IF(CN366=0,0,
IF(CN366&lt;1,0,
IF($N363-CN364&lt;&gt;$N363,-PMT(Insert_Finance!$C$17,$N363,OFFSET(CN366,,(CN364-$N363),1,1),0,0),
IF(CN364=0,0,CM369))))</f>
        <v>0</v>
      </c>
      <c r="CO369" s="315">
        <f ca="1">IF(CO366=0,0,
IF(CO366&lt;1,0,
IF($N363-CO364&lt;&gt;$N363,-PMT(Insert_Finance!$C$17,$N363,OFFSET(CO366,,(CO364-$N363),1,1),0,0),
IF(CO364=0,0,CN369))))</f>
        <v>0</v>
      </c>
      <c r="CP369" s="315">
        <f ca="1">IF(CP366=0,0,
IF(CP366&lt;1,0,
IF($N363-CP364&lt;&gt;$N363,-PMT(Insert_Finance!$C$17,$N363,OFFSET(CP366,,(CP364-$N363),1,1),0,0),
IF(CP364=0,0,CO369))))</f>
        <v>0</v>
      </c>
      <c r="CQ369" s="315">
        <f ca="1">IF(CQ366=0,0,
IF(CQ366&lt;1,0,
IF($N363-CQ364&lt;&gt;$N363,-PMT(Insert_Finance!$C$17,$N363,OFFSET(CQ366,,(CQ364-$N363),1,1),0,0),
IF(CQ364=0,0,CP369))))</f>
        <v>0</v>
      </c>
      <c r="CR369" s="315">
        <f ca="1">IF(CR366=0,0,
IF(CR366&lt;1,0,
IF($N363-CR364&lt;&gt;$N363,-PMT(Insert_Finance!$C$17,$N363,OFFSET(CR366,,(CR364-$N363),1,1),0,0),
IF(CR364=0,0,CQ369))))</f>
        <v>0</v>
      </c>
      <c r="CS369" s="315">
        <f ca="1">IF(CS366=0,0,
IF(CS366&lt;1,0,
IF($N363-CS364&lt;&gt;$N363,-PMT(Insert_Finance!$C$17,$N363,OFFSET(CS366,,(CS364-$N363),1,1),0,0),
IF(CS364=0,0,CR369))))</f>
        <v>0</v>
      </c>
      <c r="CT369" s="315">
        <f ca="1">IF(CT366=0,0,
IF(CT366&lt;1,0,
IF($N363-CT364&lt;&gt;$N363,-PMT(Insert_Finance!$C$17,$N363,OFFSET(CT366,,(CT364-$N363),1,1),0,0),
IF(CT364=0,0,CS369))))</f>
        <v>0</v>
      </c>
      <c r="CU369" s="315">
        <f ca="1">IF(CU366=0,0,
IF(CU366&lt;1,0,
IF($N363-CU364&lt;&gt;$N363,-PMT(Insert_Finance!$C$17,$N363,OFFSET(CU366,,(CU364-$N363),1,1),0,0),
IF(CU364=0,0,CT369))))</f>
        <v>0</v>
      </c>
      <c r="CV369" s="315">
        <f ca="1">IF(CV366=0,0,
IF(CV366&lt;1,0,
IF($N363-CV364&lt;&gt;$N363,-PMT(Insert_Finance!$C$17,$N363,OFFSET(CV366,,(CV364-$N363),1,1),0,0),
IF(CV364=0,0,CU369))))</f>
        <v>0</v>
      </c>
      <c r="CW369" s="315">
        <f ca="1">IF(CW366=0,0,
IF(CW366&lt;1,0,
IF($N363-CW364&lt;&gt;$N363,-PMT(Insert_Finance!$C$17,$N363,OFFSET(CW366,,(CW364-$N363),1,1),0,0),
IF(CW364=0,0,CV369))))</f>
        <v>0</v>
      </c>
      <c r="CX369" s="315">
        <f ca="1">IF(CX366=0,0,
IF(CX366&lt;1,0,
IF($N363-CX364&lt;&gt;$N363,-PMT(Insert_Finance!$C$17,$N363,OFFSET(CX366,,(CX364-$N363),1,1),0,0),
IF(CX364=0,0,CW369))))</f>
        <v>0</v>
      </c>
      <c r="CY369" s="315">
        <f ca="1">IF(CY366=0,0,
IF(CY366&lt;1,0,
IF($N363-CY364&lt;&gt;$N363,-PMT(Insert_Finance!$C$17,$N363,OFFSET(CY366,,(CY364-$N363),1,1),0,0),
IF(CY364=0,0,CX369))))</f>
        <v>0</v>
      </c>
      <c r="CZ369" s="315">
        <f ca="1">IF(CZ366=0,0,
IF(CZ366&lt;1,0,
IF($N363-CZ364&lt;&gt;$N363,-PMT(Insert_Finance!$C$17,$N363,OFFSET(CZ366,,(CZ364-$N363),1,1),0,0),
IF(CZ364=0,0,CY369))))</f>
        <v>0</v>
      </c>
    </row>
    <row r="370" spans="1:104" ht="30" customHeight="1" collapsed="1" x14ac:dyDescent="0.3">
      <c r="A370" s="304"/>
      <c r="B370" s="674"/>
      <c r="C370" s="657"/>
      <c r="D370" s="658"/>
      <c r="E370" s="401" t="str">
        <f>_xlfn.IFNA(INDEX(Table_Def[[Asset category]:[Unit]],MATCH(Insert_Assets!B370,Table_Def[Asset category],0),2),"")</f>
        <v/>
      </c>
      <c r="F370" s="682"/>
      <c r="G370" s="340" t="s">
        <v>211</v>
      </c>
      <c r="H370" s="309">
        <f t="shared" si="1183"/>
        <v>0</v>
      </c>
      <c r="I370" s="687"/>
      <c r="J370" s="688"/>
      <c r="K370" s="311">
        <f t="shared" si="1272"/>
        <v>0</v>
      </c>
      <c r="L370" s="312">
        <f t="shared" si="1251"/>
        <v>1</v>
      </c>
      <c r="M370" s="313">
        <f t="shared" si="1181"/>
        <v>0</v>
      </c>
      <c r="N370" s="316">
        <f>_xlfn.IFNA(IF(INDEX(Table_Def[],MATCH(B370,Table_Def[Asset category],0),3)=0,20,INDEX(Table_Def[],MATCH(B370,Table_Def[Asset category],0),3)),0)</f>
        <v>0</v>
      </c>
      <c r="P370" s="178"/>
      <c r="Q370" s="178"/>
      <c r="R370" s="178"/>
      <c r="S370" s="178"/>
      <c r="T370" s="302">
        <f t="shared" si="1184"/>
        <v>0</v>
      </c>
      <c r="U370" s="302">
        <f>SUMIF($CG$6:$CZ$6,T$17,$CG373:$CZ373)</f>
        <v>0</v>
      </c>
      <c r="V370" s="302">
        <f>SUMIF($CG$6:$CZ$6,T$17,$CG375:$CZ375)</f>
        <v>0</v>
      </c>
      <c r="W370" s="302">
        <f t="shared" si="1185"/>
        <v>0</v>
      </c>
      <c r="X370" s="302">
        <f>SUMIF($CG$6:$CZ$6,W$17,$CG373:$CZ373)</f>
        <v>0</v>
      </c>
      <c r="Y370" s="302">
        <f>SUMIF($CG$6:$CZ$6,W$17,$CG375:$CZ375)</f>
        <v>0</v>
      </c>
      <c r="Z370" s="302">
        <f t="shared" si="1186"/>
        <v>0</v>
      </c>
      <c r="AA370" s="302">
        <f>SUMIF($CG$6:$CZ$6,Z$17,$CG373:$CZ373)</f>
        <v>0</v>
      </c>
      <c r="AB370" s="302">
        <f>SUMIF($CG$6:$CZ$6,Z$17,$CG375:$CZ375)</f>
        <v>0</v>
      </c>
      <c r="AC370" s="302">
        <f t="shared" si="1187"/>
        <v>0</v>
      </c>
      <c r="AD370" s="302">
        <f>SUMIF($CG$6:$CZ$6,AC$17,$CG373:$CZ373)</f>
        <v>0</v>
      </c>
      <c r="AE370" s="302">
        <f>SUMIF($CG$6:$CZ$6,AC$17,$CG375:$CZ375)</f>
        <v>0</v>
      </c>
      <c r="AF370" s="302">
        <f t="shared" si="1188"/>
        <v>0</v>
      </c>
      <c r="AG370" s="302">
        <f>SUMIF($CG$6:$CZ$6,AF$17,$CG373:$CZ373)</f>
        <v>0</v>
      </c>
      <c r="AH370" s="302">
        <f>SUMIF($CG$6:$CZ$6,AF$17,$CG375:$CZ375)</f>
        <v>0</v>
      </c>
      <c r="AI370" s="302">
        <f t="shared" si="1189"/>
        <v>0</v>
      </c>
      <c r="AJ370" s="302">
        <f>SUMIF($CG$6:$CZ$6,AI$17,$CG373:$CZ373)</f>
        <v>0</v>
      </c>
      <c r="AK370" s="302">
        <f>SUMIF($CG$6:$CZ$6,AI$17,$CG375:$CZ375)</f>
        <v>0</v>
      </c>
      <c r="AL370" s="302">
        <f t="shared" si="1190"/>
        <v>0</v>
      </c>
      <c r="AM370" s="302">
        <f>SUMIF($CG$6:$CZ$6,AL$17,$CG373:$CZ373)</f>
        <v>0</v>
      </c>
      <c r="AN370" s="302">
        <f>SUMIF($CG$6:$CZ$6,AL$17,$CG375:$CZ375)</f>
        <v>0</v>
      </c>
      <c r="AO370" s="302">
        <f t="shared" si="1191"/>
        <v>0</v>
      </c>
      <c r="AP370" s="302">
        <f>SUMIF($CG$6:$CZ$6,AO$17,$CG373:$CZ373)</f>
        <v>0</v>
      </c>
      <c r="AQ370" s="302">
        <f>SUMIF($CG$6:$CZ$6,AO$17,$CG375:$CZ375)</f>
        <v>0</v>
      </c>
      <c r="AR370" s="302">
        <f t="shared" si="1192"/>
        <v>0</v>
      </c>
      <c r="AS370" s="302">
        <f>SUMIF($CG$6:$CZ$6,AR$17,$CG373:$CZ373)</f>
        <v>0</v>
      </c>
      <c r="AT370" s="302">
        <f>SUMIF($CG$6:$CZ$6,AR$17,$CG375:$CZ375)</f>
        <v>0</v>
      </c>
      <c r="AU370" s="302">
        <f t="shared" si="1193"/>
        <v>0</v>
      </c>
      <c r="AV370" s="302">
        <f>SUMIF($CG$6:$CZ$6,AU$17,$CG373:$CZ373)</f>
        <v>0</v>
      </c>
      <c r="AW370" s="302">
        <f>SUMIF($CG$6:$CZ$6,AU$17,$CG375:$CZ375)</f>
        <v>0</v>
      </c>
      <c r="AX370" s="302">
        <f t="shared" si="1194"/>
        <v>0</v>
      </c>
      <c r="AY370" s="302">
        <f>SUMIF($CG$6:$CZ$6,AX$17,$CG373:$CZ373)</f>
        <v>0</v>
      </c>
      <c r="AZ370" s="302">
        <f>SUMIF($CG$6:$CZ$6,AX$17,$CG375:$CZ375)</f>
        <v>0</v>
      </c>
      <c r="BA370" s="302">
        <f t="shared" si="1195"/>
        <v>0</v>
      </c>
      <c r="BB370" s="302">
        <f>SUMIF($CG$6:$CZ$6,BA$17,$CG373:$CZ373)</f>
        <v>0</v>
      </c>
      <c r="BC370" s="302">
        <f>SUMIF($CG$6:$CZ$6,BA$17,$CG375:$CZ375)</f>
        <v>0</v>
      </c>
      <c r="BD370" s="302">
        <f t="shared" si="1196"/>
        <v>0</v>
      </c>
      <c r="BE370" s="302">
        <f>SUMIF($CG$6:$CZ$6,BD$17,$CG373:$CZ373)</f>
        <v>0</v>
      </c>
      <c r="BF370" s="302">
        <f>SUMIF($CG$6:$CZ$6,BD$17,$CG375:$CZ375)</f>
        <v>0</v>
      </c>
      <c r="BG370" s="302">
        <f t="shared" si="1197"/>
        <v>0</v>
      </c>
      <c r="BH370" s="302">
        <f>SUMIF($CG$6:$CZ$6,BG$17,$CG373:$CZ373)</f>
        <v>0</v>
      </c>
      <c r="BI370" s="302">
        <f>SUMIF($CG$6:$CZ$6,BG$17,$CG375:$CZ375)</f>
        <v>0</v>
      </c>
      <c r="BJ370" s="302">
        <f t="shared" si="1198"/>
        <v>0</v>
      </c>
      <c r="BK370" s="302">
        <f>SUMIF($CG$6:$CZ$6,BJ$17,$CG373:$CZ373)</f>
        <v>0</v>
      </c>
      <c r="BL370" s="302">
        <f>SUMIF($CG$6:$CZ$6,BJ$17,$CG375:$CZ375)</f>
        <v>0</v>
      </c>
      <c r="BM370" s="302">
        <f t="shared" si="1199"/>
        <v>0</v>
      </c>
      <c r="BN370" s="302">
        <f>SUMIF($CG$6:$CZ$6,BM$17,$CG373:$CZ373)</f>
        <v>0</v>
      </c>
      <c r="BO370" s="302">
        <f>SUMIF($CG$6:$CZ$6,BM$17,$CG375:$CZ375)</f>
        <v>0</v>
      </c>
      <c r="BP370" s="302">
        <f t="shared" si="1200"/>
        <v>0</v>
      </c>
      <c r="BQ370" s="302">
        <f>SUMIF($CG$6:$CZ$6,BP$17,$CG373:$CZ373)</f>
        <v>0</v>
      </c>
      <c r="BR370" s="302">
        <f>SUMIF($CG$6:$CZ$6,BP$17,$CG375:$CZ375)</f>
        <v>0</v>
      </c>
      <c r="BS370" s="302">
        <f t="shared" si="1201"/>
        <v>0</v>
      </c>
      <c r="BT370" s="302">
        <f>SUMIF($CG$6:$CZ$6,BS$17,$CG373:$CZ373)</f>
        <v>0</v>
      </c>
      <c r="BU370" s="302">
        <f>SUMIF($CG$6:$CZ$6,BS$17,$CG375:$CZ375)</f>
        <v>0</v>
      </c>
      <c r="BV370" s="302">
        <f t="shared" si="1202"/>
        <v>0</v>
      </c>
      <c r="BW370" s="302">
        <f>SUMIF($CG$6:$CZ$6,BV$17,$CG373:$CZ373)</f>
        <v>0</v>
      </c>
      <c r="BX370" s="302">
        <f>SUMIF($CG$6:$CZ$6,BV$17,$CG375:$CZ375)</f>
        <v>0</v>
      </c>
      <c r="BY370" s="302">
        <f t="shared" si="1203"/>
        <v>0</v>
      </c>
      <c r="BZ370" s="302">
        <f>SUMIF($CG$6:$CZ$6,BY$17,$CG373:$CZ373)</f>
        <v>0</v>
      </c>
      <c r="CA370" s="302">
        <f>SUMIF($CG$6:$CZ$6,BY$17,$CG375:$CZ375)</f>
        <v>0</v>
      </c>
      <c r="CB370" s="189"/>
      <c r="CC370" s="303"/>
      <c r="CD370" s="303"/>
      <c r="CF370" s="293"/>
      <c r="CG370" s="315"/>
    </row>
    <row r="371" spans="1:104" ht="15" hidden="1" customHeight="1" outlineLevel="1" x14ac:dyDescent="0.3">
      <c r="A371" s="304"/>
      <c r="B371" s="338"/>
      <c r="C371" s="305"/>
      <c r="D371" s="306"/>
      <c r="E371" s="401" t="str">
        <f>_xlfn.IFNA(INDEX(Table_Def[[Asset category]:[Unit]],MATCH(Insert_Assets!B371,Table_Def[Asset category],0),2),"")</f>
        <v/>
      </c>
      <c r="F371" s="339"/>
      <c r="G371" s="340" t="s">
        <v>211</v>
      </c>
      <c r="H371" s="309">
        <f t="shared" si="1183"/>
        <v>0</v>
      </c>
      <c r="I371" s="341"/>
      <c r="J371" s="342"/>
      <c r="K371" s="311">
        <f t="shared" si="1272"/>
        <v>0</v>
      </c>
      <c r="L371" s="312">
        <f t="shared" si="1251"/>
        <v>1</v>
      </c>
      <c r="M371" s="313">
        <f t="shared" si="1181"/>
        <v>0</v>
      </c>
      <c r="N371" s="316">
        <f>_xlfn.IFNA(IF(INDEX(Table_Def[],MATCH(B371,Table_Def[Asset category],0),3)=0,20,INDEX(Table_Def[],MATCH(B371,Table_Def[Asset category],0),3)),0)</f>
        <v>0</v>
      </c>
      <c r="P371" s="178"/>
      <c r="Q371" s="178"/>
      <c r="R371" s="178"/>
      <c r="S371" s="178"/>
      <c r="T371" s="302"/>
      <c r="U371" s="302"/>
      <c r="V371" s="302"/>
      <c r="W371" s="302"/>
      <c r="X371" s="302"/>
      <c r="Y371" s="302"/>
      <c r="Z371" s="302"/>
      <c r="AA371" s="302"/>
      <c r="AB371" s="302"/>
      <c r="AC371" s="302"/>
      <c r="AD371" s="302"/>
      <c r="AE371" s="302"/>
      <c r="AF371" s="302"/>
      <c r="AG371" s="302"/>
      <c r="AH371" s="302"/>
      <c r="AI371" s="302"/>
      <c r="AJ371" s="302"/>
      <c r="AK371" s="302"/>
      <c r="AL371" s="302"/>
      <c r="AM371" s="302"/>
      <c r="AN371" s="302"/>
      <c r="AO371" s="302"/>
      <c r="AP371" s="302"/>
      <c r="AQ371" s="302"/>
      <c r="AR371" s="302"/>
      <c r="AS371" s="302"/>
      <c r="AT371" s="302"/>
      <c r="AU371" s="302"/>
      <c r="AV371" s="302"/>
      <c r="AW371" s="302"/>
      <c r="AX371" s="302"/>
      <c r="AY371" s="302"/>
      <c r="AZ371" s="302"/>
      <c r="BA371" s="302"/>
      <c r="BB371" s="302"/>
      <c r="BC371" s="302"/>
      <c r="BD371" s="302"/>
      <c r="BE371" s="302"/>
      <c r="BF371" s="302"/>
      <c r="BG371" s="302"/>
      <c r="BH371" s="302"/>
      <c r="BI371" s="302"/>
      <c r="BJ371" s="302"/>
      <c r="BK371" s="302"/>
      <c r="BL371" s="302"/>
      <c r="BM371" s="302"/>
      <c r="BN371" s="302"/>
      <c r="BO371" s="302"/>
      <c r="BP371" s="302"/>
      <c r="BQ371" s="302"/>
      <c r="BR371" s="302"/>
      <c r="BS371" s="302"/>
      <c r="BT371" s="302"/>
      <c r="BU371" s="302"/>
      <c r="BV371" s="302"/>
      <c r="BW371" s="302"/>
      <c r="BX371" s="302"/>
      <c r="BY371" s="302"/>
      <c r="BZ371" s="302"/>
      <c r="CA371" s="302"/>
      <c r="CB371" s="189"/>
      <c r="CC371" s="303"/>
      <c r="CD371" s="303"/>
      <c r="CE371" s="53" t="s">
        <v>49</v>
      </c>
      <c r="CF371" s="293"/>
      <c r="CG371" s="314">
        <f>IF($I370=CG$6,$N370,
IF(CF370&gt;0,CF370-1,0))</f>
        <v>0</v>
      </c>
      <c r="CH371" s="314">
        <f ca="1">IF(OR($I370=CH$6,CG372=$N370),$N370,
IF(CG371&gt;0,CG371-1,0))</f>
        <v>0</v>
      </c>
      <c r="CI371" s="314">
        <f t="shared" ref="CI371" ca="1" si="1276">IF(OR($I370=CI$6,CH372=$N370),$N370,
IF(CH371&gt;0,CH371-1,0))</f>
        <v>0</v>
      </c>
      <c r="CJ371" s="314">
        <f t="shared" ref="CJ371" ca="1" si="1277">IF(OR($I370=CJ$6,CI372=$N370),$N370,
IF(CI371&gt;0,CI371-1,0))</f>
        <v>0</v>
      </c>
      <c r="CK371" s="314">
        <f t="shared" ref="CK371" ca="1" si="1278">IF(OR($I370=CK$6,CJ372=$N370),$N370,
IF(CJ371&gt;0,CJ371-1,0))</f>
        <v>0</v>
      </c>
      <c r="CL371" s="314">
        <f t="shared" ref="CL371" ca="1" si="1279">IF(OR($I370=CL$6,CK372=$N370),$N370,
IF(CK371&gt;0,CK371-1,0))</f>
        <v>0</v>
      </c>
      <c r="CM371" s="314">
        <f t="shared" ref="CM371" ca="1" si="1280">IF(OR($I370=CM$6,CL372=$N370),$N370,
IF(CL371&gt;0,CL371-1,0))</f>
        <v>0</v>
      </c>
      <c r="CN371" s="314">
        <f t="shared" ref="CN371" ca="1" si="1281">IF(OR($I370=CN$6,CM372=$N370),$N370,
IF(CM371&gt;0,CM371-1,0))</f>
        <v>0</v>
      </c>
      <c r="CO371" s="314">
        <f t="shared" ref="CO371" ca="1" si="1282">IF(OR($I370=CO$6,CN372=$N370),$N370,
IF(CN371&gt;0,CN371-1,0))</f>
        <v>0</v>
      </c>
      <c r="CP371" s="314">
        <f t="shared" ref="CP371" ca="1" si="1283">IF(OR($I370=CP$6,CO372=$N370),$N370,
IF(CO371&gt;0,CO371-1,0))</f>
        <v>0</v>
      </c>
      <c r="CQ371" s="314">
        <f t="shared" ref="CQ371" ca="1" si="1284">IF(OR($I370=CQ$6,CP372=$N370),$N370,
IF(CP371&gt;0,CP371-1,0))</f>
        <v>0</v>
      </c>
      <c r="CR371" s="314">
        <f t="shared" ref="CR371" ca="1" si="1285">IF(OR($I370=CR$6,CQ372=$N370),$N370,
IF(CQ371&gt;0,CQ371-1,0))</f>
        <v>0</v>
      </c>
      <c r="CS371" s="314">
        <f t="shared" ref="CS371" ca="1" si="1286">IF(OR($I370=CS$6,CR372=$N370),$N370,
IF(CR371&gt;0,CR371-1,0))</f>
        <v>0</v>
      </c>
      <c r="CT371" s="314">
        <f t="shared" ref="CT371" ca="1" si="1287">IF(OR($I370=CT$6,CS372=$N370),$N370,
IF(CS371&gt;0,CS371-1,0))</f>
        <v>0</v>
      </c>
      <c r="CU371" s="314">
        <f t="shared" ref="CU371" ca="1" si="1288">IF(OR($I370=CU$6,CT372=$N370),$N370,
IF(CT371&gt;0,CT371-1,0))</f>
        <v>0</v>
      </c>
      <c r="CV371" s="314">
        <f t="shared" ref="CV371" ca="1" si="1289">IF(OR($I370=CV$6,CU372=$N370),$N370,
IF(CU371&gt;0,CU371-1,0))</f>
        <v>0</v>
      </c>
      <c r="CW371" s="314">
        <f t="shared" ref="CW371" ca="1" si="1290">IF(OR($I370=CW$6,CV372=$N370),$N370,
IF(CV371&gt;0,CV371-1,0))</f>
        <v>0</v>
      </c>
      <c r="CX371" s="314">
        <f t="shared" ref="CX371" ca="1" si="1291">IF(OR($I370=CX$6,CW372=$N370),$N370,
IF(CW371&gt;0,CW371-1,0))</f>
        <v>0</v>
      </c>
      <c r="CY371" s="314">
        <f t="shared" ref="CY371" ca="1" si="1292">IF(OR($I370=CY$6,CX372=$N370),$N370,
IF(CX371&gt;0,CX371-1,0))</f>
        <v>0</v>
      </c>
      <c r="CZ371" s="314">
        <f t="shared" ref="CZ371" ca="1" si="1293">IF(OR($I370=CZ$6,CY372=$N370),$N370,
IF(CY371&gt;0,CY371-1,0))</f>
        <v>0</v>
      </c>
    </row>
    <row r="372" spans="1:104" ht="15" hidden="1" customHeight="1" outlineLevel="1" x14ac:dyDescent="0.3">
      <c r="A372" s="304"/>
      <c r="B372" s="338"/>
      <c r="C372" s="305"/>
      <c r="D372" s="306"/>
      <c r="E372" s="401" t="str">
        <f>_xlfn.IFNA(INDEX(Table_Def[[Asset category]:[Unit]],MATCH(Insert_Assets!B372,Table_Def[Asset category],0),2),"")</f>
        <v/>
      </c>
      <c r="F372" s="339"/>
      <c r="G372" s="340" t="s">
        <v>211</v>
      </c>
      <c r="H372" s="309">
        <f t="shared" si="1183"/>
        <v>0</v>
      </c>
      <c r="I372" s="341"/>
      <c r="J372" s="342"/>
      <c r="K372" s="311"/>
      <c r="L372" s="312">
        <f t="shared" si="1251"/>
        <v>1</v>
      </c>
      <c r="M372" s="313">
        <f t="shared" si="1181"/>
        <v>0</v>
      </c>
      <c r="N372" s="316">
        <f>_xlfn.IFNA(IF(INDEX(Table_Def[],MATCH(B372,Table_Def[Asset category],0),3)=0,20,INDEX(Table_Def[],MATCH(B372,Table_Def[Asset category],0),3)),0)</f>
        <v>0</v>
      </c>
      <c r="P372" s="178"/>
      <c r="Q372" s="178"/>
      <c r="R372" s="178"/>
      <c r="S372" s="178"/>
      <c r="T372" s="302"/>
      <c r="U372" s="302"/>
      <c r="V372" s="302"/>
      <c r="W372" s="302"/>
      <c r="X372" s="302"/>
      <c r="Y372" s="302"/>
      <c r="Z372" s="302"/>
      <c r="AA372" s="302"/>
      <c r="AB372" s="302"/>
      <c r="AC372" s="302"/>
      <c r="AD372" s="302"/>
      <c r="AE372" s="302"/>
      <c r="AF372" s="302"/>
      <c r="AG372" s="302"/>
      <c r="AH372" s="302"/>
      <c r="AI372" s="302"/>
      <c r="AJ372" s="302"/>
      <c r="AK372" s="302"/>
      <c r="AL372" s="302"/>
      <c r="AM372" s="302"/>
      <c r="AN372" s="302"/>
      <c r="AO372" s="302"/>
      <c r="AP372" s="302"/>
      <c r="AQ372" s="302"/>
      <c r="AR372" s="302"/>
      <c r="AS372" s="302"/>
      <c r="AT372" s="302"/>
      <c r="AU372" s="302"/>
      <c r="AV372" s="302"/>
      <c r="AW372" s="302"/>
      <c r="AX372" s="302"/>
      <c r="AY372" s="302"/>
      <c r="AZ372" s="302"/>
      <c r="BA372" s="302"/>
      <c r="BB372" s="302"/>
      <c r="BC372" s="302"/>
      <c r="BD372" s="302"/>
      <c r="BE372" s="302"/>
      <c r="BF372" s="302"/>
      <c r="BG372" s="302"/>
      <c r="BH372" s="302"/>
      <c r="BI372" s="302"/>
      <c r="BJ372" s="302"/>
      <c r="BK372" s="302"/>
      <c r="BL372" s="302"/>
      <c r="BM372" s="302"/>
      <c r="BN372" s="302"/>
      <c r="BO372" s="302"/>
      <c r="BP372" s="302"/>
      <c r="BQ372" s="302"/>
      <c r="BR372" s="302"/>
      <c r="BS372" s="302"/>
      <c r="BT372" s="302"/>
      <c r="BU372" s="302"/>
      <c r="BV372" s="302"/>
      <c r="BW372" s="302"/>
      <c r="BX372" s="302"/>
      <c r="BY372" s="302"/>
      <c r="BZ372" s="302"/>
      <c r="CA372" s="302"/>
      <c r="CB372" s="189"/>
      <c r="CC372" s="303"/>
      <c r="CD372" s="303"/>
      <c r="CE372" s="53" t="s">
        <v>116</v>
      </c>
      <c r="CF372" s="293"/>
      <c r="CG372" s="314">
        <f t="shared" ref="CG372" ca="1" si="1294">IF(AND(CG371=$N370,CG371&gt;0),1,IF(CG371=0,0,OFFSET(CG371,,(CG371-$N370),1,1)-CG371+1))</f>
        <v>0</v>
      </c>
      <c r="CH372" s="314">
        <f ca="1">IF(AND(CH371=$N370,CH371&gt;0),1,IF(CH371=0,0,OFFSET(CH371,,(CH371-$N370),1,1)-CH371+1))</f>
        <v>0</v>
      </c>
      <c r="CI372" s="314">
        <f t="shared" ref="CI372:CZ372" ca="1" si="1295">IF(AND(CI371=$N370,CI371&gt;0),1,IF(CI371=0,0,OFFSET(CI371,,(CI371-$N370),1,1)-CI371+1))</f>
        <v>0</v>
      </c>
      <c r="CJ372" s="314">
        <f t="shared" ca="1" si="1295"/>
        <v>0</v>
      </c>
      <c r="CK372" s="314">
        <f t="shared" ca="1" si="1295"/>
        <v>0</v>
      </c>
      <c r="CL372" s="314">
        <f t="shared" ca="1" si="1295"/>
        <v>0</v>
      </c>
      <c r="CM372" s="314">
        <f t="shared" ca="1" si="1295"/>
        <v>0</v>
      </c>
      <c r="CN372" s="314">
        <f t="shared" ca="1" si="1295"/>
        <v>0</v>
      </c>
      <c r="CO372" s="314">
        <f t="shared" ca="1" si="1295"/>
        <v>0</v>
      </c>
      <c r="CP372" s="314">
        <f t="shared" ca="1" si="1295"/>
        <v>0</v>
      </c>
      <c r="CQ372" s="314">
        <f t="shared" ca="1" si="1295"/>
        <v>0</v>
      </c>
      <c r="CR372" s="314">
        <f t="shared" ca="1" si="1295"/>
        <v>0</v>
      </c>
      <c r="CS372" s="314">
        <f t="shared" ca="1" si="1295"/>
        <v>0</v>
      </c>
      <c r="CT372" s="314">
        <f t="shared" ca="1" si="1295"/>
        <v>0</v>
      </c>
      <c r="CU372" s="314">
        <f t="shared" ca="1" si="1295"/>
        <v>0</v>
      </c>
      <c r="CV372" s="314">
        <f t="shared" ca="1" si="1295"/>
        <v>0</v>
      </c>
      <c r="CW372" s="314">
        <f t="shared" ca="1" si="1295"/>
        <v>0</v>
      </c>
      <c r="CX372" s="314">
        <f t="shared" ca="1" si="1295"/>
        <v>0</v>
      </c>
      <c r="CY372" s="314">
        <f t="shared" ca="1" si="1295"/>
        <v>0</v>
      </c>
      <c r="CZ372" s="314">
        <f t="shared" ca="1" si="1295"/>
        <v>0</v>
      </c>
    </row>
    <row r="373" spans="1:104" ht="15" hidden="1" customHeight="1" outlineLevel="1" x14ac:dyDescent="0.3">
      <c r="A373" s="304"/>
      <c r="B373" s="338"/>
      <c r="C373" s="305"/>
      <c r="D373" s="306"/>
      <c r="E373" s="401" t="str">
        <f>_xlfn.IFNA(INDEX(Table_Def[[Asset category]:[Unit]],MATCH(Insert_Assets!B373,Table_Def[Asset category],0),2),"")</f>
        <v/>
      </c>
      <c r="F373" s="339"/>
      <c r="G373" s="340" t="s">
        <v>211</v>
      </c>
      <c r="H373" s="309">
        <f t="shared" si="1183"/>
        <v>0</v>
      </c>
      <c r="I373" s="341"/>
      <c r="J373" s="342"/>
      <c r="K373" s="311">
        <f t="shared" ref="K373:K378" si="1296">SUMIF($J$22:$J$384,J373,$H$22:$H$384)</f>
        <v>0</v>
      </c>
      <c r="L373" s="312">
        <f t="shared" si="1251"/>
        <v>1</v>
      </c>
      <c r="M373" s="313">
        <f t="shared" si="1181"/>
        <v>0</v>
      </c>
      <c r="N373" s="316">
        <f>_xlfn.IFNA(IF(INDEX(Table_Def[],MATCH(B373,Table_Def[Asset category],0),3)=0,20,INDEX(Table_Def[],MATCH(B373,Table_Def[Asset category],0),3)),0)</f>
        <v>0</v>
      </c>
      <c r="P373" s="178"/>
      <c r="Q373" s="178"/>
      <c r="R373" s="178"/>
      <c r="S373" s="178"/>
      <c r="T373" s="302"/>
      <c r="U373" s="302"/>
      <c r="V373" s="302"/>
      <c r="W373" s="302"/>
      <c r="X373" s="302"/>
      <c r="Y373" s="302"/>
      <c r="Z373" s="302"/>
      <c r="AA373" s="302"/>
      <c r="AB373" s="302"/>
      <c r="AC373" s="302"/>
      <c r="AD373" s="302"/>
      <c r="AE373" s="302"/>
      <c r="AF373" s="302"/>
      <c r="AG373" s="302"/>
      <c r="AH373" s="302"/>
      <c r="AI373" s="302"/>
      <c r="AJ373" s="302"/>
      <c r="AK373" s="302"/>
      <c r="AL373" s="302"/>
      <c r="AM373" s="302"/>
      <c r="AN373" s="302"/>
      <c r="AO373" s="302"/>
      <c r="AP373" s="302"/>
      <c r="AQ373" s="302"/>
      <c r="AR373" s="302"/>
      <c r="AS373" s="302"/>
      <c r="AT373" s="302"/>
      <c r="AU373" s="302"/>
      <c r="AV373" s="302"/>
      <c r="AW373" s="302"/>
      <c r="AX373" s="302"/>
      <c r="AY373" s="302"/>
      <c r="AZ373" s="302"/>
      <c r="BA373" s="302"/>
      <c r="BB373" s="302"/>
      <c r="BC373" s="302"/>
      <c r="BD373" s="302"/>
      <c r="BE373" s="302"/>
      <c r="BF373" s="302"/>
      <c r="BG373" s="302"/>
      <c r="BH373" s="302"/>
      <c r="BI373" s="302"/>
      <c r="BJ373" s="302"/>
      <c r="BK373" s="302"/>
      <c r="BL373" s="302"/>
      <c r="BM373" s="302"/>
      <c r="BN373" s="302"/>
      <c r="BO373" s="302"/>
      <c r="BP373" s="302"/>
      <c r="BQ373" s="302"/>
      <c r="BR373" s="302"/>
      <c r="BS373" s="302"/>
      <c r="BT373" s="302"/>
      <c r="BU373" s="302"/>
      <c r="BV373" s="302"/>
      <c r="BW373" s="302"/>
      <c r="BX373" s="302"/>
      <c r="BY373" s="302"/>
      <c r="BZ373" s="302"/>
      <c r="CA373" s="302"/>
      <c r="CB373" s="189"/>
      <c r="CC373" s="303"/>
      <c r="CD373" s="303"/>
      <c r="CE373" s="53" t="s">
        <v>3</v>
      </c>
      <c r="CG373" s="315">
        <f t="shared" ref="CG373:CK373" si="1297">IF($I370=CG$6,$H370*$L370,IF(CG371=$N370,$H370,
IF(CF373&gt;0,+CF373-CF374,0)))</f>
        <v>0</v>
      </c>
      <c r="CH373" s="315">
        <f t="shared" ca="1" si="1297"/>
        <v>0</v>
      </c>
      <c r="CI373" s="315">
        <f t="shared" ca="1" si="1297"/>
        <v>0</v>
      </c>
      <c r="CJ373" s="315">
        <f t="shared" ca="1" si="1297"/>
        <v>0</v>
      </c>
      <c r="CK373" s="315">
        <f t="shared" ca="1" si="1297"/>
        <v>0</v>
      </c>
      <c r="CL373" s="315">
        <f ca="1">IF($I370=CL$6,$H370*$L370,IF(CL371=$N370,$H370,
IF(CK373&gt;0,+CK373-CK374,0)))</f>
        <v>0</v>
      </c>
      <c r="CM373" s="315">
        <f t="shared" ref="CM373:CZ373" ca="1" si="1298">IF($I370=CM$6,$H370*$L370,IF(CM371=$N370,$H370,
IF(CL373&gt;0,+CL373-CL374,0)))</f>
        <v>0</v>
      </c>
      <c r="CN373" s="315">
        <f t="shared" ca="1" si="1298"/>
        <v>0</v>
      </c>
      <c r="CO373" s="315">
        <f t="shared" ca="1" si="1298"/>
        <v>0</v>
      </c>
      <c r="CP373" s="315">
        <f t="shared" ca="1" si="1298"/>
        <v>0</v>
      </c>
      <c r="CQ373" s="315">
        <f t="shared" ca="1" si="1298"/>
        <v>0</v>
      </c>
      <c r="CR373" s="315">
        <f t="shared" ca="1" si="1298"/>
        <v>0</v>
      </c>
      <c r="CS373" s="315">
        <f t="shared" ca="1" si="1298"/>
        <v>0</v>
      </c>
      <c r="CT373" s="315">
        <f t="shared" ca="1" si="1298"/>
        <v>0</v>
      </c>
      <c r="CU373" s="315">
        <f t="shared" ca="1" si="1298"/>
        <v>0</v>
      </c>
      <c r="CV373" s="315">
        <f t="shared" ca="1" si="1298"/>
        <v>0</v>
      </c>
      <c r="CW373" s="315">
        <f t="shared" ca="1" si="1298"/>
        <v>0</v>
      </c>
      <c r="CX373" s="315">
        <f t="shared" ca="1" si="1298"/>
        <v>0</v>
      </c>
      <c r="CY373" s="315">
        <f t="shared" ca="1" si="1298"/>
        <v>0</v>
      </c>
      <c r="CZ373" s="315">
        <f t="shared" ca="1" si="1298"/>
        <v>0</v>
      </c>
    </row>
    <row r="374" spans="1:104" ht="15" hidden="1" customHeight="1" outlineLevel="1" x14ac:dyDescent="0.3">
      <c r="A374" s="304"/>
      <c r="B374" s="338"/>
      <c r="C374" s="305"/>
      <c r="D374" s="306"/>
      <c r="E374" s="401" t="str">
        <f>_xlfn.IFNA(INDEX(Table_Def[[Asset category]:[Unit]],MATCH(Insert_Assets!B374,Table_Def[Asset category],0),2),"")</f>
        <v/>
      </c>
      <c r="F374" s="339"/>
      <c r="G374" s="340" t="s">
        <v>211</v>
      </c>
      <c r="H374" s="309">
        <f t="shared" si="1183"/>
        <v>0</v>
      </c>
      <c r="I374" s="341"/>
      <c r="J374" s="342"/>
      <c r="K374" s="311">
        <f t="shared" si="1296"/>
        <v>0</v>
      </c>
      <c r="L374" s="312">
        <f t="shared" si="1251"/>
        <v>1</v>
      </c>
      <c r="M374" s="313">
        <f t="shared" si="1181"/>
        <v>0</v>
      </c>
      <c r="N374" s="316">
        <f>_xlfn.IFNA(IF(INDEX(Table_Def[],MATCH(B374,Table_Def[Asset category],0),3)=0,20,INDEX(Table_Def[],MATCH(B374,Table_Def[Asset category],0),3)),0)</f>
        <v>0</v>
      </c>
      <c r="P374" s="178"/>
      <c r="Q374" s="178"/>
      <c r="R374" s="178"/>
      <c r="S374" s="178"/>
      <c r="T374" s="302"/>
      <c r="U374" s="302"/>
      <c r="V374" s="302"/>
      <c r="W374" s="302"/>
      <c r="X374" s="302"/>
      <c r="Y374" s="302"/>
      <c r="Z374" s="302"/>
      <c r="AA374" s="302"/>
      <c r="AB374" s="302"/>
      <c r="AC374" s="302"/>
      <c r="AD374" s="302"/>
      <c r="AE374" s="302"/>
      <c r="AF374" s="302"/>
      <c r="AG374" s="302"/>
      <c r="AH374" s="302"/>
      <c r="AI374" s="302"/>
      <c r="AJ374" s="302"/>
      <c r="AK374" s="302"/>
      <c r="AL374" s="302"/>
      <c r="AM374" s="302"/>
      <c r="AN374" s="302"/>
      <c r="AO374" s="302"/>
      <c r="AP374" s="302"/>
      <c r="AQ374" s="302"/>
      <c r="AR374" s="302"/>
      <c r="AS374" s="302"/>
      <c r="AT374" s="302"/>
      <c r="AU374" s="302"/>
      <c r="AV374" s="302"/>
      <c r="AW374" s="302"/>
      <c r="AX374" s="302"/>
      <c r="AY374" s="302"/>
      <c r="AZ374" s="302"/>
      <c r="BA374" s="302"/>
      <c r="BB374" s="302"/>
      <c r="BC374" s="302"/>
      <c r="BD374" s="302"/>
      <c r="BE374" s="302"/>
      <c r="BF374" s="302"/>
      <c r="BG374" s="302"/>
      <c r="BH374" s="302"/>
      <c r="BI374" s="302"/>
      <c r="BJ374" s="302"/>
      <c r="BK374" s="302"/>
      <c r="BL374" s="302"/>
      <c r="BM374" s="302"/>
      <c r="BN374" s="302"/>
      <c r="BO374" s="302"/>
      <c r="BP374" s="302"/>
      <c r="BQ374" s="302"/>
      <c r="BR374" s="302"/>
      <c r="BS374" s="302"/>
      <c r="BT374" s="302"/>
      <c r="BU374" s="302"/>
      <c r="BV374" s="302"/>
      <c r="BW374" s="302"/>
      <c r="BX374" s="302"/>
      <c r="BY374" s="302"/>
      <c r="BZ374" s="302"/>
      <c r="CA374" s="302"/>
      <c r="CB374" s="189"/>
      <c r="CC374" s="303"/>
      <c r="CD374" s="303"/>
      <c r="CE374" s="53" t="s">
        <v>38</v>
      </c>
      <c r="CF374" s="315"/>
      <c r="CG374" s="315">
        <f>IF(CG375&lt;1,0,CG376-CG375)</f>
        <v>0</v>
      </c>
      <c r="CH374" s="315">
        <f t="shared" ref="CH374:CZ374" ca="1" si="1299">IF(CH375&lt;1,0,CH376-CH375)</f>
        <v>0</v>
      </c>
      <c r="CI374" s="315">
        <f t="shared" ca="1" si="1299"/>
        <v>0</v>
      </c>
      <c r="CJ374" s="315">
        <f t="shared" ca="1" si="1299"/>
        <v>0</v>
      </c>
      <c r="CK374" s="315">
        <f t="shared" ca="1" si="1299"/>
        <v>0</v>
      </c>
      <c r="CL374" s="315">
        <f t="shared" ca="1" si="1299"/>
        <v>0</v>
      </c>
      <c r="CM374" s="315">
        <f t="shared" ca="1" si="1299"/>
        <v>0</v>
      </c>
      <c r="CN374" s="315">
        <f t="shared" ca="1" si="1299"/>
        <v>0</v>
      </c>
      <c r="CO374" s="315">
        <f t="shared" ca="1" si="1299"/>
        <v>0</v>
      </c>
      <c r="CP374" s="315">
        <f t="shared" ca="1" si="1299"/>
        <v>0</v>
      </c>
      <c r="CQ374" s="315">
        <f t="shared" ca="1" si="1299"/>
        <v>0</v>
      </c>
      <c r="CR374" s="315">
        <f t="shared" ca="1" si="1299"/>
        <v>0</v>
      </c>
      <c r="CS374" s="315">
        <f t="shared" ca="1" si="1299"/>
        <v>0</v>
      </c>
      <c r="CT374" s="315">
        <f t="shared" ca="1" si="1299"/>
        <v>0</v>
      </c>
      <c r="CU374" s="315">
        <f t="shared" ca="1" si="1299"/>
        <v>0</v>
      </c>
      <c r="CV374" s="315">
        <f t="shared" ca="1" si="1299"/>
        <v>0</v>
      </c>
      <c r="CW374" s="315">
        <f t="shared" ca="1" si="1299"/>
        <v>0</v>
      </c>
      <c r="CX374" s="315">
        <f t="shared" ca="1" si="1299"/>
        <v>0</v>
      </c>
      <c r="CY374" s="315">
        <f t="shared" ca="1" si="1299"/>
        <v>0</v>
      </c>
      <c r="CZ374" s="315">
        <f t="shared" ca="1" si="1299"/>
        <v>0</v>
      </c>
    </row>
    <row r="375" spans="1:104" ht="15" hidden="1" customHeight="1" outlineLevel="1" x14ac:dyDescent="0.3">
      <c r="A375" s="304"/>
      <c r="B375" s="338"/>
      <c r="C375" s="305"/>
      <c r="D375" s="306"/>
      <c r="E375" s="401" t="str">
        <f>_xlfn.IFNA(INDEX(Table_Def[[Asset category]:[Unit]],MATCH(Insert_Assets!B375,Table_Def[Asset category],0),2),"")</f>
        <v/>
      </c>
      <c r="F375" s="339"/>
      <c r="G375" s="340" t="s">
        <v>211</v>
      </c>
      <c r="H375" s="309">
        <f t="shared" si="1183"/>
        <v>0</v>
      </c>
      <c r="I375" s="341"/>
      <c r="J375" s="342"/>
      <c r="K375" s="311">
        <f t="shared" si="1296"/>
        <v>0</v>
      </c>
      <c r="L375" s="312">
        <f t="shared" si="1251"/>
        <v>1</v>
      </c>
      <c r="M375" s="313">
        <f t="shared" si="1181"/>
        <v>0</v>
      </c>
      <c r="N375" s="316">
        <f>_xlfn.IFNA(IF(INDEX(Table_Def[],MATCH(B375,Table_Def[Asset category],0),3)=0,20,INDEX(Table_Def[],MATCH(B375,Table_Def[Asset category],0),3)),0)</f>
        <v>0</v>
      </c>
      <c r="P375" s="178"/>
      <c r="Q375" s="178"/>
      <c r="R375" s="178"/>
      <c r="S375" s="178"/>
      <c r="T375" s="302"/>
      <c r="U375" s="302"/>
      <c r="V375" s="302"/>
      <c r="W375" s="302"/>
      <c r="X375" s="302"/>
      <c r="Y375" s="302"/>
      <c r="Z375" s="302"/>
      <c r="AA375" s="302"/>
      <c r="AB375" s="302"/>
      <c r="AC375" s="302"/>
      <c r="AD375" s="302"/>
      <c r="AE375" s="302"/>
      <c r="AF375" s="302"/>
      <c r="AG375" s="302"/>
      <c r="AH375" s="302"/>
      <c r="AI375" s="302"/>
      <c r="AJ375" s="302"/>
      <c r="AK375" s="302"/>
      <c r="AL375" s="302"/>
      <c r="AM375" s="302"/>
      <c r="AN375" s="302"/>
      <c r="AO375" s="302"/>
      <c r="AP375" s="302"/>
      <c r="AQ375" s="302"/>
      <c r="AR375" s="302"/>
      <c r="AS375" s="302"/>
      <c r="AT375" s="302"/>
      <c r="AU375" s="302"/>
      <c r="AV375" s="302"/>
      <c r="AW375" s="302"/>
      <c r="AX375" s="302"/>
      <c r="AY375" s="302"/>
      <c r="AZ375" s="302"/>
      <c r="BA375" s="302"/>
      <c r="BB375" s="302"/>
      <c r="BC375" s="302"/>
      <c r="BD375" s="302"/>
      <c r="BE375" s="302"/>
      <c r="BF375" s="302"/>
      <c r="BG375" s="302"/>
      <c r="BH375" s="302"/>
      <c r="BI375" s="302"/>
      <c r="BJ375" s="302"/>
      <c r="BK375" s="302"/>
      <c r="BL375" s="302"/>
      <c r="BM375" s="302"/>
      <c r="BN375" s="302"/>
      <c r="BO375" s="302"/>
      <c r="BP375" s="302"/>
      <c r="BQ375" s="302"/>
      <c r="BR375" s="302"/>
      <c r="BS375" s="302"/>
      <c r="BT375" s="302"/>
      <c r="BU375" s="302"/>
      <c r="BV375" s="302"/>
      <c r="BW375" s="302"/>
      <c r="BX375" s="302"/>
      <c r="BY375" s="302"/>
      <c r="BZ375" s="302"/>
      <c r="CA375" s="302"/>
      <c r="CB375" s="189"/>
      <c r="CC375" s="303"/>
      <c r="CD375" s="303"/>
      <c r="CE375" s="53" t="s">
        <v>47</v>
      </c>
      <c r="CG375" s="315">
        <f>CG373*Insert_Finance!$C$17</f>
        <v>0</v>
      </c>
      <c r="CH375" s="315">
        <f ca="1">CH373*Insert_Finance!$C$17</f>
        <v>0</v>
      </c>
      <c r="CI375" s="315">
        <f ca="1">CI373*Insert_Finance!$C$17</f>
        <v>0</v>
      </c>
      <c r="CJ375" s="315">
        <f ca="1">CJ373*Insert_Finance!$C$17</f>
        <v>0</v>
      </c>
      <c r="CK375" s="315">
        <f ca="1">CK373*Insert_Finance!$C$17</f>
        <v>0</v>
      </c>
      <c r="CL375" s="315">
        <f ca="1">CL373*Insert_Finance!$C$17</f>
        <v>0</v>
      </c>
      <c r="CM375" s="315">
        <f ca="1">CM373*Insert_Finance!$C$17</f>
        <v>0</v>
      </c>
      <c r="CN375" s="315">
        <f ca="1">CN373*Insert_Finance!$C$17</f>
        <v>0</v>
      </c>
      <c r="CO375" s="315">
        <f ca="1">CO373*Insert_Finance!$C$17</f>
        <v>0</v>
      </c>
      <c r="CP375" s="315">
        <f ca="1">CP373*Insert_Finance!$C$17</f>
        <v>0</v>
      </c>
      <c r="CQ375" s="315">
        <f ca="1">CQ373*Insert_Finance!$C$17</f>
        <v>0</v>
      </c>
      <c r="CR375" s="315">
        <f ca="1">CR373*Insert_Finance!$C$17</f>
        <v>0</v>
      </c>
      <c r="CS375" s="315">
        <f ca="1">CS373*Insert_Finance!$C$17</f>
        <v>0</v>
      </c>
      <c r="CT375" s="315">
        <f ca="1">CT373*Insert_Finance!$C$17</f>
        <v>0</v>
      </c>
      <c r="CU375" s="315">
        <f ca="1">CU373*Insert_Finance!$C$17</f>
        <v>0</v>
      </c>
      <c r="CV375" s="315">
        <f ca="1">CV373*Insert_Finance!$C$17</f>
        <v>0</v>
      </c>
      <c r="CW375" s="315">
        <f ca="1">CW373*Insert_Finance!$C$17</f>
        <v>0</v>
      </c>
      <c r="CX375" s="315">
        <f ca="1">CX373*Insert_Finance!$C$17</f>
        <v>0</v>
      </c>
      <c r="CY375" s="315">
        <f ca="1">CY373*Insert_Finance!$C$17</f>
        <v>0</v>
      </c>
      <c r="CZ375" s="315">
        <f ca="1">CZ373*Insert_Finance!$C$17</f>
        <v>0</v>
      </c>
    </row>
    <row r="376" spans="1:104" ht="15" hidden="1" customHeight="1" outlineLevel="1" x14ac:dyDescent="0.3">
      <c r="A376" s="304"/>
      <c r="B376" s="338"/>
      <c r="C376" s="305"/>
      <c r="D376" s="306"/>
      <c r="E376" s="401" t="str">
        <f>_xlfn.IFNA(INDEX(Table_Def[[Asset category]:[Unit]],MATCH(Insert_Assets!B376,Table_Def[Asset category],0),2),"")</f>
        <v/>
      </c>
      <c r="F376" s="339"/>
      <c r="G376" s="340" t="s">
        <v>211</v>
      </c>
      <c r="H376" s="309">
        <f t="shared" si="1183"/>
        <v>0</v>
      </c>
      <c r="I376" s="341"/>
      <c r="J376" s="342"/>
      <c r="K376" s="311">
        <f t="shared" si="1296"/>
        <v>0</v>
      </c>
      <c r="L376" s="312">
        <f t="shared" si="1251"/>
        <v>1</v>
      </c>
      <c r="M376" s="313">
        <f t="shared" si="1181"/>
        <v>0</v>
      </c>
      <c r="N376" s="316">
        <f>_xlfn.IFNA(IF(INDEX(Table_Def[],MATCH(B376,Table_Def[Asset category],0),3)=0,20,INDEX(Table_Def[],MATCH(B376,Table_Def[Asset category],0),3)),0)</f>
        <v>0</v>
      </c>
      <c r="P376" s="178"/>
      <c r="Q376" s="178"/>
      <c r="R376" s="178"/>
      <c r="S376" s="178"/>
      <c r="T376" s="302"/>
      <c r="U376" s="302"/>
      <c r="V376" s="302"/>
      <c r="W376" s="302"/>
      <c r="X376" s="302"/>
      <c r="Y376" s="302"/>
      <c r="Z376" s="302"/>
      <c r="AA376" s="302"/>
      <c r="AB376" s="302"/>
      <c r="AC376" s="302"/>
      <c r="AD376" s="302"/>
      <c r="AE376" s="302"/>
      <c r="AF376" s="302"/>
      <c r="AG376" s="302"/>
      <c r="AH376" s="302"/>
      <c r="AI376" s="302"/>
      <c r="AJ376" s="302"/>
      <c r="AK376" s="302"/>
      <c r="AL376" s="302"/>
      <c r="AM376" s="302"/>
      <c r="AN376" s="302"/>
      <c r="AO376" s="302"/>
      <c r="AP376" s="302"/>
      <c r="AQ376" s="302"/>
      <c r="AR376" s="302"/>
      <c r="AS376" s="302"/>
      <c r="AT376" s="302"/>
      <c r="AU376" s="302"/>
      <c r="AV376" s="302"/>
      <c r="AW376" s="302"/>
      <c r="AX376" s="302"/>
      <c r="AY376" s="302"/>
      <c r="AZ376" s="302"/>
      <c r="BA376" s="302"/>
      <c r="BB376" s="302"/>
      <c r="BC376" s="302"/>
      <c r="BD376" s="302"/>
      <c r="BE376" s="302"/>
      <c r="BF376" s="302"/>
      <c r="BG376" s="302"/>
      <c r="BH376" s="302"/>
      <c r="BI376" s="302"/>
      <c r="BJ376" s="302"/>
      <c r="BK376" s="302"/>
      <c r="BL376" s="302"/>
      <c r="BM376" s="302"/>
      <c r="BN376" s="302"/>
      <c r="BO376" s="302"/>
      <c r="BP376" s="302"/>
      <c r="BQ376" s="302"/>
      <c r="BR376" s="302"/>
      <c r="BS376" s="302"/>
      <c r="BT376" s="302"/>
      <c r="BU376" s="302"/>
      <c r="BV376" s="302"/>
      <c r="BW376" s="302"/>
      <c r="BX376" s="302"/>
      <c r="BY376" s="302"/>
      <c r="BZ376" s="302"/>
      <c r="CA376" s="302"/>
      <c r="CB376" s="189"/>
      <c r="CC376" s="303"/>
      <c r="CD376" s="303"/>
      <c r="CE376" s="53" t="s">
        <v>48</v>
      </c>
      <c r="CF376" s="315"/>
      <c r="CG376" s="315">
        <f ca="1">IF(CG373=0,0,
IF(CG373&lt;1,0,
IF($N370-CG371&lt;&gt;$N370,-PMT(Insert_Finance!$C$17,$N370,OFFSET(CG373,,(CG371-$N370),1,1),0,0),
IF(CG371=0,0,CF376))))</f>
        <v>0</v>
      </c>
      <c r="CH376" s="315">
        <f ca="1">IF(CH373=0,0,
IF(CH373&lt;1,0,
IF($N370-CH371&lt;&gt;$N370,-PMT(Insert_Finance!$C$17,$N370,OFFSET(CH373,,(CH371-$N370),1,1),0,0),
IF(CH371=0,0,CG376))))</f>
        <v>0</v>
      </c>
      <c r="CI376" s="315">
        <f ca="1">IF(CI373=0,0,
IF(CI373&lt;1,0,
IF($N370-CI371&lt;&gt;$N370,-PMT(Insert_Finance!$C$17,$N370,OFFSET(CI373,,(CI371-$N370),1,1),0,0),
IF(CI371=0,0,CH376))))</f>
        <v>0</v>
      </c>
      <c r="CJ376" s="315">
        <f ca="1">IF(CJ373=0,0,
IF(CJ373&lt;1,0,
IF($N370-CJ371&lt;&gt;$N370,-PMT(Insert_Finance!$C$17,$N370,OFFSET(CJ373,,(CJ371-$N370),1,1),0,0),
IF(CJ371=0,0,CI376))))</f>
        <v>0</v>
      </c>
      <c r="CK376" s="315">
        <f ca="1">IF(CK373=0,0,
IF(CK373&lt;1,0,
IF($N370-CK371&lt;&gt;$N370,-PMT(Insert_Finance!$C$17,$N370,OFFSET(CK373,,(CK371-$N370),1,1),0,0),
IF(CK371=0,0,CJ376))))</f>
        <v>0</v>
      </c>
      <c r="CL376" s="315">
        <f ca="1">IF(CL373=0,0,
IF(CL373&lt;1,0,
IF($N370-CL371&lt;&gt;$N370,-PMT(Insert_Finance!$C$17,$N370,OFFSET(CL373,,(CL371-$N370),1,1),0,0),
IF(CL371=0,0,CK376))))</f>
        <v>0</v>
      </c>
      <c r="CM376" s="315">
        <f ca="1">IF(CM373=0,0,
IF(CM373&lt;1,0,
IF($N370-CM371&lt;&gt;$N370,-PMT(Insert_Finance!$C$17,$N370,OFFSET(CM373,,(CM371-$N370),1,1),0,0),
IF(CM371=0,0,CL376))))</f>
        <v>0</v>
      </c>
      <c r="CN376" s="315">
        <f ca="1">IF(CN373=0,0,
IF(CN373&lt;1,0,
IF($N370-CN371&lt;&gt;$N370,-PMT(Insert_Finance!$C$17,$N370,OFFSET(CN373,,(CN371-$N370),1,1),0,0),
IF(CN371=0,0,CM376))))</f>
        <v>0</v>
      </c>
      <c r="CO376" s="315">
        <f ca="1">IF(CO373=0,0,
IF(CO373&lt;1,0,
IF($N370-CO371&lt;&gt;$N370,-PMT(Insert_Finance!$C$17,$N370,OFFSET(CO373,,(CO371-$N370),1,1),0,0),
IF(CO371=0,0,CN376))))</f>
        <v>0</v>
      </c>
      <c r="CP376" s="315">
        <f ca="1">IF(CP373=0,0,
IF(CP373&lt;1,0,
IF($N370-CP371&lt;&gt;$N370,-PMT(Insert_Finance!$C$17,$N370,OFFSET(CP373,,(CP371-$N370),1,1),0,0),
IF(CP371=0,0,CO376))))</f>
        <v>0</v>
      </c>
      <c r="CQ376" s="315">
        <f ca="1">IF(CQ373=0,0,
IF(CQ373&lt;1,0,
IF($N370-CQ371&lt;&gt;$N370,-PMT(Insert_Finance!$C$17,$N370,OFFSET(CQ373,,(CQ371-$N370),1,1),0,0),
IF(CQ371=0,0,CP376))))</f>
        <v>0</v>
      </c>
      <c r="CR376" s="315">
        <f ca="1">IF(CR373=0,0,
IF(CR373&lt;1,0,
IF($N370-CR371&lt;&gt;$N370,-PMT(Insert_Finance!$C$17,$N370,OFFSET(CR373,,(CR371-$N370),1,1),0,0),
IF(CR371=0,0,CQ376))))</f>
        <v>0</v>
      </c>
      <c r="CS376" s="315">
        <f ca="1">IF(CS373=0,0,
IF(CS373&lt;1,0,
IF($N370-CS371&lt;&gt;$N370,-PMT(Insert_Finance!$C$17,$N370,OFFSET(CS373,,(CS371-$N370),1,1),0,0),
IF(CS371=0,0,CR376))))</f>
        <v>0</v>
      </c>
      <c r="CT376" s="315">
        <f ca="1">IF(CT373=0,0,
IF(CT373&lt;1,0,
IF($N370-CT371&lt;&gt;$N370,-PMT(Insert_Finance!$C$17,$N370,OFFSET(CT373,,(CT371-$N370),1,1),0,0),
IF(CT371=0,0,CS376))))</f>
        <v>0</v>
      </c>
      <c r="CU376" s="315">
        <f ca="1">IF(CU373=0,0,
IF(CU373&lt;1,0,
IF($N370-CU371&lt;&gt;$N370,-PMT(Insert_Finance!$C$17,$N370,OFFSET(CU373,,(CU371-$N370),1,1),0,0),
IF(CU371=0,0,CT376))))</f>
        <v>0</v>
      </c>
      <c r="CV376" s="315">
        <f ca="1">IF(CV373=0,0,
IF(CV373&lt;1,0,
IF($N370-CV371&lt;&gt;$N370,-PMT(Insert_Finance!$C$17,$N370,OFFSET(CV373,,(CV371-$N370),1,1),0,0),
IF(CV371=0,0,CU376))))</f>
        <v>0</v>
      </c>
      <c r="CW376" s="315">
        <f ca="1">IF(CW373=0,0,
IF(CW373&lt;1,0,
IF($N370-CW371&lt;&gt;$N370,-PMT(Insert_Finance!$C$17,$N370,OFFSET(CW373,,(CW371-$N370),1,1),0,0),
IF(CW371=0,0,CV376))))</f>
        <v>0</v>
      </c>
      <c r="CX376" s="315">
        <f ca="1">IF(CX373=0,0,
IF(CX373&lt;1,0,
IF($N370-CX371&lt;&gt;$N370,-PMT(Insert_Finance!$C$17,$N370,OFFSET(CX373,,(CX371-$N370),1,1),0,0),
IF(CX371=0,0,CW376))))</f>
        <v>0</v>
      </c>
      <c r="CY376" s="315">
        <f ca="1">IF(CY373=0,0,
IF(CY373&lt;1,0,
IF($N370-CY371&lt;&gt;$N370,-PMT(Insert_Finance!$C$17,$N370,OFFSET(CY373,,(CY371-$N370),1,1),0,0),
IF(CY371=0,0,CX376))))</f>
        <v>0</v>
      </c>
      <c r="CZ376" s="315">
        <f ca="1">IF(CZ373=0,0,
IF(CZ373&lt;1,0,
IF($N370-CZ371&lt;&gt;$N370,-PMT(Insert_Finance!$C$17,$N370,OFFSET(CZ373,,(CZ371-$N370),1,1),0,0),
IF(CZ371=0,0,CY376))))</f>
        <v>0</v>
      </c>
    </row>
    <row r="377" spans="1:104" ht="30" customHeight="1" collapsed="1" x14ac:dyDescent="0.3">
      <c r="A377" s="304"/>
      <c r="B377" s="674"/>
      <c r="C377" s="657"/>
      <c r="D377" s="658"/>
      <c r="E377" s="401" t="str">
        <f>_xlfn.IFNA(INDEX(Table_Def[[Asset category]:[Unit]],MATCH(Insert_Assets!B377,Table_Def[Asset category],0),2),"")</f>
        <v/>
      </c>
      <c r="F377" s="682"/>
      <c r="G377" s="340" t="s">
        <v>211</v>
      </c>
      <c r="H377" s="309">
        <f t="shared" si="1183"/>
        <v>0</v>
      </c>
      <c r="I377" s="687"/>
      <c r="J377" s="688"/>
      <c r="K377" s="311">
        <f t="shared" si="1296"/>
        <v>0</v>
      </c>
      <c r="L377" s="312">
        <f t="shared" si="1251"/>
        <v>1</v>
      </c>
      <c r="M377" s="313">
        <f t="shared" si="1181"/>
        <v>0</v>
      </c>
      <c r="N377" s="316">
        <f>_xlfn.IFNA(IF(INDEX(Table_Def[],MATCH(B377,Table_Def[Asset category],0),3)=0,20,INDEX(Table_Def[],MATCH(B377,Table_Def[Asset category],0),3)),0)</f>
        <v>0</v>
      </c>
      <c r="P377" s="178"/>
      <c r="Q377" s="178"/>
      <c r="R377" s="178"/>
      <c r="S377" s="178"/>
      <c r="T377" s="302">
        <f t="shared" si="1184"/>
        <v>0</v>
      </c>
      <c r="U377" s="302">
        <f>SUMIF($CG$6:$CZ$6,T$17,$CG380:$CZ380)</f>
        <v>0</v>
      </c>
      <c r="V377" s="302">
        <f>SUMIF($CG$6:$CZ$6,T$17,$CG382:$CZ382)</f>
        <v>0</v>
      </c>
      <c r="W377" s="302">
        <f t="shared" si="1185"/>
        <v>0</v>
      </c>
      <c r="X377" s="302">
        <f>SUMIF($CG$6:$CZ$6,W$17,$CG380:$CZ380)</f>
        <v>0</v>
      </c>
      <c r="Y377" s="302">
        <f>SUMIF($CG$6:$CZ$6,W$17,$CG382:$CZ382)</f>
        <v>0</v>
      </c>
      <c r="Z377" s="302">
        <f t="shared" si="1186"/>
        <v>0</v>
      </c>
      <c r="AA377" s="302">
        <f>SUMIF($CG$6:$CZ$6,Z$17,$CG380:$CZ380)</f>
        <v>0</v>
      </c>
      <c r="AB377" s="302">
        <f>SUMIF($CG$6:$CZ$6,Z$17,$CG382:$CZ382)</f>
        <v>0</v>
      </c>
      <c r="AC377" s="302">
        <f t="shared" si="1187"/>
        <v>0</v>
      </c>
      <c r="AD377" s="302">
        <f>SUMIF($CG$6:$CZ$6,AC$17,$CG380:$CZ380)</f>
        <v>0</v>
      </c>
      <c r="AE377" s="302">
        <f>SUMIF($CG$6:$CZ$6,AC$17,$CG382:$CZ382)</f>
        <v>0</v>
      </c>
      <c r="AF377" s="302">
        <f t="shared" si="1188"/>
        <v>0</v>
      </c>
      <c r="AG377" s="302">
        <f>SUMIF($CG$6:$CZ$6,AF$17,$CG380:$CZ380)</f>
        <v>0</v>
      </c>
      <c r="AH377" s="302">
        <f>SUMIF($CG$6:$CZ$6,AF$17,$CG382:$CZ382)</f>
        <v>0</v>
      </c>
      <c r="AI377" s="302">
        <f t="shared" si="1189"/>
        <v>0</v>
      </c>
      <c r="AJ377" s="302">
        <f>SUMIF($CG$6:$CZ$6,AI$17,$CG380:$CZ380)</f>
        <v>0</v>
      </c>
      <c r="AK377" s="302">
        <f>SUMIF($CG$6:$CZ$6,AI$17,$CG382:$CZ382)</f>
        <v>0</v>
      </c>
      <c r="AL377" s="302">
        <f t="shared" si="1190"/>
        <v>0</v>
      </c>
      <c r="AM377" s="302">
        <f>SUMIF($CG$6:$CZ$6,AL$17,$CG380:$CZ380)</f>
        <v>0</v>
      </c>
      <c r="AN377" s="302">
        <f>SUMIF($CG$6:$CZ$6,AL$17,$CG382:$CZ382)</f>
        <v>0</v>
      </c>
      <c r="AO377" s="302">
        <f t="shared" si="1191"/>
        <v>0</v>
      </c>
      <c r="AP377" s="302">
        <f>SUMIF($CG$6:$CZ$6,AO$17,$CG380:$CZ380)</f>
        <v>0</v>
      </c>
      <c r="AQ377" s="302">
        <f>SUMIF($CG$6:$CZ$6,AO$17,$CG382:$CZ382)</f>
        <v>0</v>
      </c>
      <c r="AR377" s="302">
        <f t="shared" si="1192"/>
        <v>0</v>
      </c>
      <c r="AS377" s="302">
        <f>SUMIF($CG$6:$CZ$6,AR$17,$CG380:$CZ380)</f>
        <v>0</v>
      </c>
      <c r="AT377" s="302">
        <f>SUMIF($CG$6:$CZ$6,AR$17,$CG382:$CZ382)</f>
        <v>0</v>
      </c>
      <c r="AU377" s="302">
        <f t="shared" si="1193"/>
        <v>0</v>
      </c>
      <c r="AV377" s="302">
        <f>SUMIF($CG$6:$CZ$6,AU$17,$CG380:$CZ380)</f>
        <v>0</v>
      </c>
      <c r="AW377" s="302">
        <f>SUMIF($CG$6:$CZ$6,AU$17,$CG382:$CZ382)</f>
        <v>0</v>
      </c>
      <c r="AX377" s="302">
        <f t="shared" si="1194"/>
        <v>0</v>
      </c>
      <c r="AY377" s="302">
        <f>SUMIF($CG$6:$CZ$6,AX$17,$CG380:$CZ380)</f>
        <v>0</v>
      </c>
      <c r="AZ377" s="302">
        <f>SUMIF($CG$6:$CZ$6,AX$17,$CG382:$CZ382)</f>
        <v>0</v>
      </c>
      <c r="BA377" s="302">
        <f t="shared" si="1195"/>
        <v>0</v>
      </c>
      <c r="BB377" s="302">
        <f>SUMIF($CG$6:$CZ$6,BA$17,$CG380:$CZ380)</f>
        <v>0</v>
      </c>
      <c r="BC377" s="302">
        <f>SUMIF($CG$6:$CZ$6,BA$17,$CG382:$CZ382)</f>
        <v>0</v>
      </c>
      <c r="BD377" s="302">
        <f t="shared" si="1196"/>
        <v>0</v>
      </c>
      <c r="BE377" s="302">
        <f>SUMIF($CG$6:$CZ$6,BD$17,$CG380:$CZ380)</f>
        <v>0</v>
      </c>
      <c r="BF377" s="302">
        <f>SUMIF($CG$6:$CZ$6,BD$17,$CG382:$CZ382)</f>
        <v>0</v>
      </c>
      <c r="BG377" s="302">
        <f t="shared" si="1197"/>
        <v>0</v>
      </c>
      <c r="BH377" s="302">
        <f>SUMIF($CG$6:$CZ$6,BG$17,$CG380:$CZ380)</f>
        <v>0</v>
      </c>
      <c r="BI377" s="302">
        <f>SUMIF($CG$6:$CZ$6,BG$17,$CG382:$CZ382)</f>
        <v>0</v>
      </c>
      <c r="BJ377" s="302">
        <f t="shared" si="1198"/>
        <v>0</v>
      </c>
      <c r="BK377" s="302">
        <f>SUMIF($CG$6:$CZ$6,BJ$17,$CG380:$CZ380)</f>
        <v>0</v>
      </c>
      <c r="BL377" s="302">
        <f>SUMIF($CG$6:$CZ$6,BJ$17,$CG382:$CZ382)</f>
        <v>0</v>
      </c>
      <c r="BM377" s="302">
        <f t="shared" si="1199"/>
        <v>0</v>
      </c>
      <c r="BN377" s="302">
        <f>SUMIF($CG$6:$CZ$6,BM$17,$CG380:$CZ380)</f>
        <v>0</v>
      </c>
      <c r="BO377" s="302">
        <f>SUMIF($CG$6:$CZ$6,BM$17,$CG382:$CZ382)</f>
        <v>0</v>
      </c>
      <c r="BP377" s="302">
        <f t="shared" si="1200"/>
        <v>0</v>
      </c>
      <c r="BQ377" s="302">
        <f>SUMIF($CG$6:$CZ$6,BP$17,$CG380:$CZ380)</f>
        <v>0</v>
      </c>
      <c r="BR377" s="302">
        <f>SUMIF($CG$6:$CZ$6,BP$17,$CG382:$CZ382)</f>
        <v>0</v>
      </c>
      <c r="BS377" s="302">
        <f t="shared" si="1201"/>
        <v>0</v>
      </c>
      <c r="BT377" s="302">
        <f>SUMIF($CG$6:$CZ$6,BS$17,$CG380:$CZ380)</f>
        <v>0</v>
      </c>
      <c r="BU377" s="302">
        <f>SUMIF($CG$6:$CZ$6,BS$17,$CG382:$CZ382)</f>
        <v>0</v>
      </c>
      <c r="BV377" s="302">
        <f t="shared" si="1202"/>
        <v>0</v>
      </c>
      <c r="BW377" s="302">
        <f>SUMIF($CG$6:$CZ$6,BV$17,$CG380:$CZ380)</f>
        <v>0</v>
      </c>
      <c r="BX377" s="302">
        <f>SUMIF($CG$6:$CZ$6,BV$17,$CG382:$CZ382)</f>
        <v>0</v>
      </c>
      <c r="BY377" s="302">
        <f t="shared" si="1203"/>
        <v>0</v>
      </c>
      <c r="BZ377" s="302">
        <f>SUMIF($CG$6:$CZ$6,BY$17,$CG380:$CZ380)</f>
        <v>0</v>
      </c>
      <c r="CA377" s="302">
        <f>SUMIF($CG$6:$CZ$6,BY$17,$CG382:$CZ382)</f>
        <v>0</v>
      </c>
      <c r="CB377" s="189"/>
      <c r="CC377" s="303"/>
      <c r="CD377" s="303"/>
      <c r="CF377" s="293"/>
      <c r="CG377" s="315"/>
    </row>
    <row r="378" spans="1:104" ht="15" hidden="1" customHeight="1" outlineLevel="1" x14ac:dyDescent="0.3">
      <c r="A378" s="304"/>
      <c r="B378" s="338"/>
      <c r="C378" s="305"/>
      <c r="D378" s="306"/>
      <c r="E378" s="401" t="str">
        <f>_xlfn.IFNA(INDEX(Table_Def[[Asset category]:[Unit]],MATCH(Insert_Assets!B378,Table_Def[Asset category],0),2),"")</f>
        <v/>
      </c>
      <c r="F378" s="339"/>
      <c r="G378" s="340" t="s">
        <v>211</v>
      </c>
      <c r="H378" s="309">
        <f t="shared" si="1183"/>
        <v>0</v>
      </c>
      <c r="I378" s="341"/>
      <c r="J378" s="342"/>
      <c r="K378" s="311">
        <f t="shared" si="1296"/>
        <v>0</v>
      </c>
      <c r="L378" s="312">
        <f t="shared" si="1251"/>
        <v>1</v>
      </c>
      <c r="M378" s="313">
        <f t="shared" si="1181"/>
        <v>0</v>
      </c>
      <c r="N378" s="323">
        <f>_xlfn.IFNA(IF(INDEX(Table_Def[],MATCH(B378,Table_Def[Asset category],0),3)=0,1,INDEX(Table_Def[],MATCH(B378,Table_Def[Asset category],0),3)),0)</f>
        <v>0</v>
      </c>
      <c r="P378" s="178"/>
      <c r="Q378" s="178"/>
      <c r="R378" s="178"/>
      <c r="S378" s="178"/>
      <c r="T378" s="302"/>
      <c r="U378" s="302"/>
      <c r="V378" s="302"/>
      <c r="W378" s="302"/>
      <c r="X378" s="302"/>
      <c r="Y378" s="302"/>
      <c r="Z378" s="302"/>
      <c r="AA378" s="302"/>
      <c r="AB378" s="302"/>
      <c r="AC378" s="302"/>
      <c r="AD378" s="302"/>
      <c r="AE378" s="302"/>
      <c r="AF378" s="302"/>
      <c r="AG378" s="302"/>
      <c r="AH378" s="302"/>
      <c r="AI378" s="302"/>
      <c r="AJ378" s="302"/>
      <c r="AK378" s="302"/>
      <c r="AL378" s="302"/>
      <c r="AM378" s="302"/>
      <c r="AN378" s="302"/>
      <c r="AO378" s="302"/>
      <c r="AP378" s="302"/>
      <c r="AQ378" s="302"/>
      <c r="AR378" s="302"/>
      <c r="AS378" s="302"/>
      <c r="AT378" s="302"/>
      <c r="AU378" s="302"/>
      <c r="AV378" s="302"/>
      <c r="AW378" s="302"/>
      <c r="AX378" s="302"/>
      <c r="AY378" s="302"/>
      <c r="AZ378" s="302"/>
      <c r="BA378" s="302"/>
      <c r="BB378" s="302"/>
      <c r="BC378" s="302"/>
      <c r="BD378" s="302"/>
      <c r="BE378" s="302"/>
      <c r="BF378" s="302"/>
      <c r="BG378" s="302"/>
      <c r="BH378" s="302"/>
      <c r="BI378" s="302"/>
      <c r="BJ378" s="302"/>
      <c r="BK378" s="302"/>
      <c r="BL378" s="302"/>
      <c r="BM378" s="302"/>
      <c r="BN378" s="302"/>
      <c r="BO378" s="302"/>
      <c r="BP378" s="302"/>
      <c r="BQ378" s="302"/>
      <c r="BR378" s="302"/>
      <c r="BS378" s="302"/>
      <c r="BT378" s="302"/>
      <c r="BU378" s="302"/>
      <c r="BV378" s="302"/>
      <c r="BW378" s="302"/>
      <c r="BX378" s="302"/>
      <c r="BY378" s="302"/>
      <c r="BZ378" s="302"/>
      <c r="CA378" s="302"/>
      <c r="CB378" s="189"/>
      <c r="CC378" s="303"/>
      <c r="CD378" s="303"/>
      <c r="CE378" s="53" t="s">
        <v>49</v>
      </c>
      <c r="CF378" s="293"/>
      <c r="CG378" s="314">
        <f>IF($I377=CG$6,$N377,
IF(CF377&gt;0,CF377-1,0))</f>
        <v>0</v>
      </c>
      <c r="CH378" s="314">
        <f ca="1">IF(OR($I377=CH$6,CG379=$N377),$N377,
IF(CG378&gt;0,CG378-1,0))</f>
        <v>0</v>
      </c>
      <c r="CI378" s="314">
        <f t="shared" ref="CI378" ca="1" si="1300">IF(OR($I377=CI$6,CH379=$N377),$N377,
IF(CH378&gt;0,CH378-1,0))</f>
        <v>0</v>
      </c>
      <c r="CJ378" s="314">
        <f t="shared" ref="CJ378" ca="1" si="1301">IF(OR($I377=CJ$6,CI379=$N377),$N377,
IF(CI378&gt;0,CI378-1,0))</f>
        <v>0</v>
      </c>
      <c r="CK378" s="314">
        <f t="shared" ref="CK378" ca="1" si="1302">IF(OR($I377=CK$6,CJ379=$N377),$N377,
IF(CJ378&gt;0,CJ378-1,0))</f>
        <v>0</v>
      </c>
      <c r="CL378" s="314">
        <f t="shared" ref="CL378" ca="1" si="1303">IF(OR($I377=CL$6,CK379=$N377),$N377,
IF(CK378&gt;0,CK378-1,0))</f>
        <v>0</v>
      </c>
      <c r="CM378" s="314">
        <f t="shared" ref="CM378" ca="1" si="1304">IF(OR($I377=CM$6,CL379=$N377),$N377,
IF(CL378&gt;0,CL378-1,0))</f>
        <v>0</v>
      </c>
      <c r="CN378" s="314">
        <f t="shared" ref="CN378" ca="1" si="1305">IF(OR($I377=CN$6,CM379=$N377),$N377,
IF(CM378&gt;0,CM378-1,0))</f>
        <v>0</v>
      </c>
      <c r="CO378" s="314">
        <f t="shared" ref="CO378" ca="1" si="1306">IF(OR($I377=CO$6,CN379=$N377),$N377,
IF(CN378&gt;0,CN378-1,0))</f>
        <v>0</v>
      </c>
      <c r="CP378" s="314">
        <f t="shared" ref="CP378" ca="1" si="1307">IF(OR($I377=CP$6,CO379=$N377),$N377,
IF(CO378&gt;0,CO378-1,0))</f>
        <v>0</v>
      </c>
      <c r="CQ378" s="314">
        <f t="shared" ref="CQ378" ca="1" si="1308">IF(OR($I377=CQ$6,CP379=$N377),$N377,
IF(CP378&gt;0,CP378-1,0))</f>
        <v>0</v>
      </c>
      <c r="CR378" s="314">
        <f t="shared" ref="CR378" ca="1" si="1309">IF(OR($I377=CR$6,CQ379=$N377),$N377,
IF(CQ378&gt;0,CQ378-1,0))</f>
        <v>0</v>
      </c>
      <c r="CS378" s="314">
        <f t="shared" ref="CS378" ca="1" si="1310">IF(OR($I377=CS$6,CR379=$N377),$N377,
IF(CR378&gt;0,CR378-1,0))</f>
        <v>0</v>
      </c>
      <c r="CT378" s="314">
        <f t="shared" ref="CT378" ca="1" si="1311">IF(OR($I377=CT$6,CS379=$N377),$N377,
IF(CS378&gt;0,CS378-1,0))</f>
        <v>0</v>
      </c>
      <c r="CU378" s="314">
        <f t="shared" ref="CU378" ca="1" si="1312">IF(OR($I377=CU$6,CT379=$N377),$N377,
IF(CT378&gt;0,CT378-1,0))</f>
        <v>0</v>
      </c>
      <c r="CV378" s="314">
        <f t="shared" ref="CV378" ca="1" si="1313">IF(OR($I377=CV$6,CU379=$N377),$N377,
IF(CU378&gt;0,CU378-1,0))</f>
        <v>0</v>
      </c>
      <c r="CW378" s="314">
        <f t="shared" ref="CW378" ca="1" si="1314">IF(OR($I377=CW$6,CV379=$N377),$N377,
IF(CV378&gt;0,CV378-1,0))</f>
        <v>0</v>
      </c>
      <c r="CX378" s="314">
        <f t="shared" ref="CX378" ca="1" si="1315">IF(OR($I377=CX$6,CW379=$N377),$N377,
IF(CW378&gt;0,CW378-1,0))</f>
        <v>0</v>
      </c>
      <c r="CY378" s="314">
        <f t="shared" ref="CY378" ca="1" si="1316">IF(OR($I377=CY$6,CX379=$N377),$N377,
IF(CX378&gt;0,CX378-1,0))</f>
        <v>0</v>
      </c>
      <c r="CZ378" s="314">
        <f t="shared" ref="CZ378" ca="1" si="1317">IF(OR($I377=CZ$6,CY379=$N377),$N377,
IF(CY378&gt;0,CY378-1,0))</f>
        <v>0</v>
      </c>
    </row>
    <row r="379" spans="1:104" ht="15" hidden="1" customHeight="1" outlineLevel="1" x14ac:dyDescent="0.3">
      <c r="A379" s="304"/>
      <c r="B379" s="338"/>
      <c r="C379" s="305"/>
      <c r="D379" s="306"/>
      <c r="E379" s="401" t="str">
        <f>_xlfn.IFNA(INDEX(Table_Def[[Asset category]:[Unit]],MATCH(Insert_Assets!B379,Table_Def[Asset category],0),2),"")</f>
        <v/>
      </c>
      <c r="F379" s="339"/>
      <c r="G379" s="340" t="s">
        <v>211</v>
      </c>
      <c r="H379" s="309">
        <f t="shared" si="1183"/>
        <v>0</v>
      </c>
      <c r="I379" s="341"/>
      <c r="J379" s="342"/>
      <c r="K379" s="311"/>
      <c r="L379" s="312">
        <f t="shared" si="1251"/>
        <v>1</v>
      </c>
      <c r="M379" s="313">
        <f t="shared" si="1181"/>
        <v>0</v>
      </c>
      <c r="N379" s="323">
        <f>_xlfn.IFNA(IF(INDEX(Table_Def[],MATCH(B379,Table_Def[Asset category],0),3)=0,1,INDEX(Table_Def[],MATCH(B379,Table_Def[Asset category],0),3)),0)</f>
        <v>0</v>
      </c>
      <c r="P379" s="178"/>
      <c r="Q379" s="178"/>
      <c r="R379" s="178"/>
      <c r="S379" s="178"/>
      <c r="T379" s="302"/>
      <c r="U379" s="302"/>
      <c r="V379" s="302"/>
      <c r="W379" s="302"/>
      <c r="X379" s="302"/>
      <c r="Y379" s="302"/>
      <c r="Z379" s="302"/>
      <c r="AA379" s="302"/>
      <c r="AB379" s="302"/>
      <c r="AC379" s="302"/>
      <c r="AD379" s="302"/>
      <c r="AE379" s="302"/>
      <c r="AF379" s="302"/>
      <c r="AG379" s="302"/>
      <c r="AH379" s="302"/>
      <c r="AI379" s="302"/>
      <c r="AJ379" s="302"/>
      <c r="AK379" s="302"/>
      <c r="AL379" s="302"/>
      <c r="AM379" s="302"/>
      <c r="AN379" s="302"/>
      <c r="AO379" s="302"/>
      <c r="AP379" s="302"/>
      <c r="AQ379" s="302"/>
      <c r="AR379" s="302"/>
      <c r="AS379" s="302"/>
      <c r="AT379" s="302"/>
      <c r="AU379" s="302"/>
      <c r="AV379" s="302"/>
      <c r="AW379" s="302"/>
      <c r="AX379" s="302"/>
      <c r="AY379" s="302"/>
      <c r="AZ379" s="302"/>
      <c r="BA379" s="302"/>
      <c r="BB379" s="302"/>
      <c r="BC379" s="302"/>
      <c r="BD379" s="302"/>
      <c r="BE379" s="302"/>
      <c r="BF379" s="302"/>
      <c r="BG379" s="302"/>
      <c r="BH379" s="302"/>
      <c r="BI379" s="302"/>
      <c r="BJ379" s="302"/>
      <c r="BK379" s="302"/>
      <c r="BL379" s="302"/>
      <c r="BM379" s="302"/>
      <c r="BN379" s="302"/>
      <c r="BO379" s="302"/>
      <c r="BP379" s="302"/>
      <c r="BQ379" s="302"/>
      <c r="BR379" s="302"/>
      <c r="BS379" s="302"/>
      <c r="BT379" s="302"/>
      <c r="BU379" s="302"/>
      <c r="BV379" s="302"/>
      <c r="BW379" s="302"/>
      <c r="BX379" s="302"/>
      <c r="BY379" s="302"/>
      <c r="BZ379" s="302"/>
      <c r="CA379" s="302"/>
      <c r="CB379" s="189"/>
      <c r="CC379" s="303"/>
      <c r="CD379" s="303"/>
      <c r="CE379" s="53" t="s">
        <v>116</v>
      </c>
      <c r="CF379" s="293"/>
      <c r="CG379" s="314">
        <f t="shared" ref="CG379" ca="1" si="1318">IF(AND(CG378=$N377,CG378&gt;0),1,IF(CG378=0,0,OFFSET(CG378,,(CG378-$N377),1,1)-CG378+1))</f>
        <v>0</v>
      </c>
      <c r="CH379" s="314">
        <f ca="1">IF(AND(CH378=$N377,CH378&gt;0),1,IF(CH378=0,0,OFFSET(CH378,,(CH378-$N377),1,1)-CH378+1))</f>
        <v>0</v>
      </c>
      <c r="CI379" s="314">
        <f t="shared" ref="CI379:CZ379" ca="1" si="1319">IF(AND(CI378=$N377,CI378&gt;0),1,IF(CI378=0,0,OFFSET(CI378,,(CI378-$N377),1,1)-CI378+1))</f>
        <v>0</v>
      </c>
      <c r="CJ379" s="314">
        <f t="shared" ca="1" si="1319"/>
        <v>0</v>
      </c>
      <c r="CK379" s="314">
        <f t="shared" ca="1" si="1319"/>
        <v>0</v>
      </c>
      <c r="CL379" s="314">
        <f t="shared" ca="1" si="1319"/>
        <v>0</v>
      </c>
      <c r="CM379" s="314">
        <f t="shared" ca="1" si="1319"/>
        <v>0</v>
      </c>
      <c r="CN379" s="314">
        <f t="shared" ca="1" si="1319"/>
        <v>0</v>
      </c>
      <c r="CO379" s="314">
        <f t="shared" ca="1" si="1319"/>
        <v>0</v>
      </c>
      <c r="CP379" s="314">
        <f t="shared" ca="1" si="1319"/>
        <v>0</v>
      </c>
      <c r="CQ379" s="314">
        <f t="shared" ca="1" si="1319"/>
        <v>0</v>
      </c>
      <c r="CR379" s="314">
        <f t="shared" ca="1" si="1319"/>
        <v>0</v>
      </c>
      <c r="CS379" s="314">
        <f t="shared" ca="1" si="1319"/>
        <v>0</v>
      </c>
      <c r="CT379" s="314">
        <f t="shared" ca="1" si="1319"/>
        <v>0</v>
      </c>
      <c r="CU379" s="314">
        <f t="shared" ca="1" si="1319"/>
        <v>0</v>
      </c>
      <c r="CV379" s="314">
        <f t="shared" ca="1" si="1319"/>
        <v>0</v>
      </c>
      <c r="CW379" s="314">
        <f t="shared" ca="1" si="1319"/>
        <v>0</v>
      </c>
      <c r="CX379" s="314">
        <f t="shared" ca="1" si="1319"/>
        <v>0</v>
      </c>
      <c r="CY379" s="314">
        <f t="shared" ca="1" si="1319"/>
        <v>0</v>
      </c>
      <c r="CZ379" s="314">
        <f t="shared" ca="1" si="1319"/>
        <v>0</v>
      </c>
    </row>
    <row r="380" spans="1:104" ht="15" hidden="1" customHeight="1" outlineLevel="1" x14ac:dyDescent="0.3">
      <c r="A380" s="304"/>
      <c r="B380" s="338"/>
      <c r="C380" s="305"/>
      <c r="D380" s="306"/>
      <c r="E380" s="401" t="str">
        <f>_xlfn.IFNA(INDEX(Table_Def[[Asset category]:[Unit]],MATCH(Insert_Assets!B380,Table_Def[Asset category],0),2),"")</f>
        <v/>
      </c>
      <c r="F380" s="339"/>
      <c r="G380" s="340" t="s">
        <v>211</v>
      </c>
      <c r="H380" s="309">
        <f t="shared" si="1183"/>
        <v>0</v>
      </c>
      <c r="I380" s="341"/>
      <c r="J380" s="342"/>
      <c r="K380" s="311">
        <f t="shared" ref="K380:K390" si="1320">SUMIF($J$22:$J$384,J380,$H$22:$H$384)</f>
        <v>0</v>
      </c>
      <c r="L380" s="312">
        <f t="shared" si="1251"/>
        <v>1</v>
      </c>
      <c r="M380" s="313">
        <f t="shared" si="1181"/>
        <v>0</v>
      </c>
      <c r="N380" s="323">
        <f>_xlfn.IFNA(IF(INDEX(Table_Def[],MATCH(B380,Table_Def[Asset category],0),3)=0,1,INDEX(Table_Def[],MATCH(B380,Table_Def[Asset category],0),3)),0)</f>
        <v>0</v>
      </c>
      <c r="P380" s="178"/>
      <c r="Q380" s="178"/>
      <c r="R380" s="178"/>
      <c r="S380" s="178"/>
      <c r="T380" s="302"/>
      <c r="U380" s="302"/>
      <c r="V380" s="302"/>
      <c r="W380" s="302"/>
      <c r="X380" s="302"/>
      <c r="Y380" s="302"/>
      <c r="Z380" s="302"/>
      <c r="AA380" s="302"/>
      <c r="AB380" s="302"/>
      <c r="AC380" s="302"/>
      <c r="AD380" s="302"/>
      <c r="AE380" s="302"/>
      <c r="AF380" s="302"/>
      <c r="AG380" s="302"/>
      <c r="AH380" s="302"/>
      <c r="AI380" s="302"/>
      <c r="AJ380" s="302"/>
      <c r="AK380" s="302"/>
      <c r="AL380" s="302"/>
      <c r="AM380" s="302"/>
      <c r="AN380" s="302"/>
      <c r="AO380" s="302"/>
      <c r="AP380" s="302"/>
      <c r="AQ380" s="302"/>
      <c r="AR380" s="302"/>
      <c r="AS380" s="302"/>
      <c r="AT380" s="302"/>
      <c r="AU380" s="302"/>
      <c r="AV380" s="302"/>
      <c r="AW380" s="302"/>
      <c r="AX380" s="302"/>
      <c r="AY380" s="302"/>
      <c r="AZ380" s="302"/>
      <c r="BA380" s="302"/>
      <c r="BB380" s="302"/>
      <c r="BC380" s="302"/>
      <c r="BD380" s="302"/>
      <c r="BE380" s="302"/>
      <c r="BF380" s="302"/>
      <c r="BG380" s="302"/>
      <c r="BH380" s="302"/>
      <c r="BI380" s="302"/>
      <c r="BJ380" s="302"/>
      <c r="BK380" s="302"/>
      <c r="BL380" s="302"/>
      <c r="BM380" s="302"/>
      <c r="BN380" s="302"/>
      <c r="BO380" s="302"/>
      <c r="BP380" s="302"/>
      <c r="BQ380" s="302"/>
      <c r="BR380" s="302"/>
      <c r="BS380" s="302"/>
      <c r="BT380" s="302"/>
      <c r="BU380" s="302"/>
      <c r="BV380" s="302"/>
      <c r="BW380" s="302"/>
      <c r="BX380" s="302"/>
      <c r="BY380" s="302"/>
      <c r="BZ380" s="302"/>
      <c r="CA380" s="302"/>
      <c r="CB380" s="189"/>
      <c r="CC380" s="303"/>
      <c r="CD380" s="303"/>
      <c r="CE380" s="53" t="s">
        <v>3</v>
      </c>
      <c r="CG380" s="315">
        <f t="shared" ref="CG380:CK380" si="1321">IF($I377=CG$6,$H377*$L377,IF(CG378=$N377,$H377,
IF(CF380&gt;0,+CF380-CF381,0)))</f>
        <v>0</v>
      </c>
      <c r="CH380" s="315">
        <f t="shared" ca="1" si="1321"/>
        <v>0</v>
      </c>
      <c r="CI380" s="315">
        <f t="shared" ca="1" si="1321"/>
        <v>0</v>
      </c>
      <c r="CJ380" s="315">
        <f t="shared" ca="1" si="1321"/>
        <v>0</v>
      </c>
      <c r="CK380" s="315">
        <f t="shared" ca="1" si="1321"/>
        <v>0</v>
      </c>
      <c r="CL380" s="315">
        <f ca="1">IF($I377=CL$6,$H377*$L377,IF(CL378=$N377,$H377,
IF(CK380&gt;0,+CK380-CK381,0)))</f>
        <v>0</v>
      </c>
      <c r="CM380" s="315">
        <f t="shared" ref="CM380:CZ380" ca="1" si="1322">IF($I377=CM$6,$H377*$L377,IF(CM378=$N377,$H377,
IF(CL380&gt;0,+CL380-CL381,0)))</f>
        <v>0</v>
      </c>
      <c r="CN380" s="315">
        <f t="shared" ca="1" si="1322"/>
        <v>0</v>
      </c>
      <c r="CO380" s="315">
        <f t="shared" ca="1" si="1322"/>
        <v>0</v>
      </c>
      <c r="CP380" s="315">
        <f t="shared" ca="1" si="1322"/>
        <v>0</v>
      </c>
      <c r="CQ380" s="315">
        <f t="shared" ca="1" si="1322"/>
        <v>0</v>
      </c>
      <c r="CR380" s="315">
        <f t="shared" ca="1" si="1322"/>
        <v>0</v>
      </c>
      <c r="CS380" s="315">
        <f t="shared" ca="1" si="1322"/>
        <v>0</v>
      </c>
      <c r="CT380" s="315">
        <f t="shared" ca="1" si="1322"/>
        <v>0</v>
      </c>
      <c r="CU380" s="315">
        <f t="shared" ca="1" si="1322"/>
        <v>0</v>
      </c>
      <c r="CV380" s="315">
        <f t="shared" ca="1" si="1322"/>
        <v>0</v>
      </c>
      <c r="CW380" s="315">
        <f t="shared" ca="1" si="1322"/>
        <v>0</v>
      </c>
      <c r="CX380" s="315">
        <f t="shared" ca="1" si="1322"/>
        <v>0</v>
      </c>
      <c r="CY380" s="315">
        <f t="shared" ca="1" si="1322"/>
        <v>0</v>
      </c>
      <c r="CZ380" s="315">
        <f t="shared" ca="1" si="1322"/>
        <v>0</v>
      </c>
    </row>
    <row r="381" spans="1:104" ht="15" hidden="1" customHeight="1" outlineLevel="1" x14ac:dyDescent="0.3">
      <c r="A381" s="304"/>
      <c r="B381" s="338"/>
      <c r="C381" s="305"/>
      <c r="D381" s="306"/>
      <c r="E381" s="401" t="str">
        <f>_xlfn.IFNA(INDEX(Table_Def[[Asset category]:[Unit]],MATCH(Insert_Assets!B381,Table_Def[Asset category],0),2),"")</f>
        <v/>
      </c>
      <c r="F381" s="339"/>
      <c r="G381" s="340" t="s">
        <v>211</v>
      </c>
      <c r="H381" s="309">
        <f t="shared" si="1183"/>
        <v>0</v>
      </c>
      <c r="I381" s="341"/>
      <c r="J381" s="342"/>
      <c r="K381" s="311">
        <f t="shared" si="1320"/>
        <v>0</v>
      </c>
      <c r="L381" s="312">
        <f t="shared" si="1251"/>
        <v>1</v>
      </c>
      <c r="M381" s="313">
        <f t="shared" si="1181"/>
        <v>0</v>
      </c>
      <c r="N381" s="323">
        <f>_xlfn.IFNA(IF(INDEX(Table_Def[],MATCH(B381,Table_Def[Asset category],0),3)=0,1,INDEX(Table_Def[],MATCH(B381,Table_Def[Asset category],0),3)),0)</f>
        <v>0</v>
      </c>
      <c r="P381" s="178"/>
      <c r="Q381" s="178"/>
      <c r="R381" s="178"/>
      <c r="S381" s="178"/>
      <c r="T381" s="302"/>
      <c r="U381" s="302"/>
      <c r="V381" s="302"/>
      <c r="W381" s="302"/>
      <c r="X381" s="302"/>
      <c r="Y381" s="302"/>
      <c r="Z381" s="302"/>
      <c r="AA381" s="302"/>
      <c r="AB381" s="302"/>
      <c r="AC381" s="302"/>
      <c r="AD381" s="302"/>
      <c r="AE381" s="302"/>
      <c r="AF381" s="302"/>
      <c r="AG381" s="302"/>
      <c r="AH381" s="302"/>
      <c r="AI381" s="302"/>
      <c r="AJ381" s="302"/>
      <c r="AK381" s="302"/>
      <c r="AL381" s="302"/>
      <c r="AM381" s="302"/>
      <c r="AN381" s="302"/>
      <c r="AO381" s="302"/>
      <c r="AP381" s="302"/>
      <c r="AQ381" s="302"/>
      <c r="AR381" s="302"/>
      <c r="AS381" s="302"/>
      <c r="AT381" s="302"/>
      <c r="AU381" s="302"/>
      <c r="AV381" s="302"/>
      <c r="AW381" s="302"/>
      <c r="AX381" s="302"/>
      <c r="AY381" s="302"/>
      <c r="AZ381" s="302"/>
      <c r="BA381" s="302"/>
      <c r="BB381" s="302"/>
      <c r="BC381" s="302"/>
      <c r="BD381" s="302"/>
      <c r="BE381" s="302"/>
      <c r="BF381" s="302"/>
      <c r="BG381" s="302"/>
      <c r="BH381" s="302"/>
      <c r="BI381" s="302"/>
      <c r="BJ381" s="302"/>
      <c r="BK381" s="302"/>
      <c r="BL381" s="302"/>
      <c r="BM381" s="302"/>
      <c r="BN381" s="302"/>
      <c r="BO381" s="302"/>
      <c r="BP381" s="302"/>
      <c r="BQ381" s="302"/>
      <c r="BR381" s="302"/>
      <c r="BS381" s="302"/>
      <c r="BT381" s="302"/>
      <c r="BU381" s="302"/>
      <c r="BV381" s="302"/>
      <c r="BW381" s="302"/>
      <c r="BX381" s="302"/>
      <c r="BY381" s="302"/>
      <c r="BZ381" s="302"/>
      <c r="CA381" s="302"/>
      <c r="CB381" s="189"/>
      <c r="CC381" s="303"/>
      <c r="CD381" s="303"/>
      <c r="CE381" s="53" t="s">
        <v>38</v>
      </c>
      <c r="CF381" s="315"/>
      <c r="CG381" s="315">
        <f>IF(CG382&lt;1,0,CG383-CG382)</f>
        <v>0</v>
      </c>
      <c r="CH381" s="315">
        <f t="shared" ref="CH381:CZ381" ca="1" si="1323">IF(CH382&lt;1,0,CH383-CH382)</f>
        <v>0</v>
      </c>
      <c r="CI381" s="315">
        <f t="shared" ca="1" si="1323"/>
        <v>0</v>
      </c>
      <c r="CJ381" s="315">
        <f t="shared" ca="1" si="1323"/>
        <v>0</v>
      </c>
      <c r="CK381" s="315">
        <f t="shared" ca="1" si="1323"/>
        <v>0</v>
      </c>
      <c r="CL381" s="315">
        <f t="shared" ca="1" si="1323"/>
        <v>0</v>
      </c>
      <c r="CM381" s="315">
        <f t="shared" ca="1" si="1323"/>
        <v>0</v>
      </c>
      <c r="CN381" s="315">
        <f t="shared" ca="1" si="1323"/>
        <v>0</v>
      </c>
      <c r="CO381" s="315">
        <f t="shared" ca="1" si="1323"/>
        <v>0</v>
      </c>
      <c r="CP381" s="315">
        <f t="shared" ca="1" si="1323"/>
        <v>0</v>
      </c>
      <c r="CQ381" s="315">
        <f t="shared" ca="1" si="1323"/>
        <v>0</v>
      </c>
      <c r="CR381" s="315">
        <f t="shared" ca="1" si="1323"/>
        <v>0</v>
      </c>
      <c r="CS381" s="315">
        <f t="shared" ca="1" si="1323"/>
        <v>0</v>
      </c>
      <c r="CT381" s="315">
        <f t="shared" ca="1" si="1323"/>
        <v>0</v>
      </c>
      <c r="CU381" s="315">
        <f t="shared" ca="1" si="1323"/>
        <v>0</v>
      </c>
      <c r="CV381" s="315">
        <f t="shared" ca="1" si="1323"/>
        <v>0</v>
      </c>
      <c r="CW381" s="315">
        <f t="shared" ca="1" si="1323"/>
        <v>0</v>
      </c>
      <c r="CX381" s="315">
        <f t="shared" ca="1" si="1323"/>
        <v>0</v>
      </c>
      <c r="CY381" s="315">
        <f t="shared" ca="1" si="1323"/>
        <v>0</v>
      </c>
      <c r="CZ381" s="315">
        <f t="shared" ca="1" si="1323"/>
        <v>0</v>
      </c>
    </row>
    <row r="382" spans="1:104" ht="15" hidden="1" customHeight="1" outlineLevel="1" x14ac:dyDescent="0.3">
      <c r="A382" s="304"/>
      <c r="B382" s="338"/>
      <c r="C382" s="305"/>
      <c r="D382" s="306"/>
      <c r="E382" s="401" t="str">
        <f>_xlfn.IFNA(INDEX(Table_Def[[Asset category]:[Unit]],MATCH(Insert_Assets!B382,Table_Def[Asset category],0),2),"")</f>
        <v/>
      </c>
      <c r="F382" s="339"/>
      <c r="G382" s="340" t="s">
        <v>211</v>
      </c>
      <c r="H382" s="309">
        <f t="shared" si="1183"/>
        <v>0</v>
      </c>
      <c r="I382" s="341"/>
      <c r="J382" s="342"/>
      <c r="K382" s="311">
        <f t="shared" si="1320"/>
        <v>0</v>
      </c>
      <c r="L382" s="312">
        <f t="shared" si="1251"/>
        <v>1</v>
      </c>
      <c r="M382" s="313">
        <f t="shared" si="1181"/>
        <v>0</v>
      </c>
      <c r="N382" s="323">
        <f>_xlfn.IFNA(IF(INDEX(Table_Def[],MATCH(B382,Table_Def[Asset category],0),3)=0,1,INDEX(Table_Def[],MATCH(B382,Table_Def[Asset category],0),3)),0)</f>
        <v>0</v>
      </c>
      <c r="P382" s="178"/>
      <c r="Q382" s="178"/>
      <c r="R382" s="178"/>
      <c r="S382" s="178"/>
      <c r="T382" s="302"/>
      <c r="U382" s="302"/>
      <c r="V382" s="302"/>
      <c r="W382" s="302"/>
      <c r="X382" s="302"/>
      <c r="Y382" s="302"/>
      <c r="Z382" s="302"/>
      <c r="AA382" s="302"/>
      <c r="AB382" s="302"/>
      <c r="AC382" s="302"/>
      <c r="AD382" s="302"/>
      <c r="AE382" s="302"/>
      <c r="AF382" s="302"/>
      <c r="AG382" s="302"/>
      <c r="AH382" s="302"/>
      <c r="AI382" s="302"/>
      <c r="AJ382" s="302"/>
      <c r="AK382" s="302"/>
      <c r="AL382" s="302"/>
      <c r="AM382" s="302"/>
      <c r="AN382" s="302"/>
      <c r="AO382" s="302"/>
      <c r="AP382" s="302"/>
      <c r="AQ382" s="302"/>
      <c r="AR382" s="302"/>
      <c r="AS382" s="302"/>
      <c r="AT382" s="302"/>
      <c r="AU382" s="302"/>
      <c r="AV382" s="302"/>
      <c r="AW382" s="302"/>
      <c r="AX382" s="302"/>
      <c r="AY382" s="302"/>
      <c r="AZ382" s="302"/>
      <c r="BA382" s="302"/>
      <c r="BB382" s="302"/>
      <c r="BC382" s="302"/>
      <c r="BD382" s="302"/>
      <c r="BE382" s="302"/>
      <c r="BF382" s="302"/>
      <c r="BG382" s="302"/>
      <c r="BH382" s="302"/>
      <c r="BI382" s="302"/>
      <c r="BJ382" s="302"/>
      <c r="BK382" s="302"/>
      <c r="BL382" s="302"/>
      <c r="BM382" s="302"/>
      <c r="BN382" s="302"/>
      <c r="BO382" s="302"/>
      <c r="BP382" s="302"/>
      <c r="BQ382" s="302"/>
      <c r="BR382" s="302"/>
      <c r="BS382" s="302"/>
      <c r="BT382" s="302"/>
      <c r="BU382" s="302"/>
      <c r="BV382" s="302"/>
      <c r="BW382" s="302"/>
      <c r="BX382" s="302"/>
      <c r="BY382" s="302"/>
      <c r="BZ382" s="302"/>
      <c r="CA382" s="302"/>
      <c r="CB382" s="189"/>
      <c r="CC382" s="303"/>
      <c r="CD382" s="303"/>
      <c r="CE382" s="53" t="s">
        <v>47</v>
      </c>
      <c r="CG382" s="315">
        <f>CG380*Insert_Finance!$C$17</f>
        <v>0</v>
      </c>
      <c r="CH382" s="315">
        <f ca="1">CH380*Insert_Finance!$C$17</f>
        <v>0</v>
      </c>
      <c r="CI382" s="315">
        <f ca="1">CI380*Insert_Finance!$C$17</f>
        <v>0</v>
      </c>
      <c r="CJ382" s="315">
        <f ca="1">CJ380*Insert_Finance!$C$17</f>
        <v>0</v>
      </c>
      <c r="CK382" s="315">
        <f ca="1">CK380*Insert_Finance!$C$17</f>
        <v>0</v>
      </c>
      <c r="CL382" s="315">
        <f ca="1">CL380*Insert_Finance!$C$17</f>
        <v>0</v>
      </c>
      <c r="CM382" s="315">
        <f ca="1">CM380*Insert_Finance!$C$17</f>
        <v>0</v>
      </c>
      <c r="CN382" s="315">
        <f ca="1">CN380*Insert_Finance!$C$17</f>
        <v>0</v>
      </c>
      <c r="CO382" s="315">
        <f ca="1">CO380*Insert_Finance!$C$17</f>
        <v>0</v>
      </c>
      <c r="CP382" s="315">
        <f ca="1">CP380*Insert_Finance!$C$17</f>
        <v>0</v>
      </c>
      <c r="CQ382" s="315">
        <f ca="1">CQ380*Insert_Finance!$C$17</f>
        <v>0</v>
      </c>
      <c r="CR382" s="315">
        <f ca="1">CR380*Insert_Finance!$C$17</f>
        <v>0</v>
      </c>
      <c r="CS382" s="315">
        <f ca="1">CS380*Insert_Finance!$C$17</f>
        <v>0</v>
      </c>
      <c r="CT382" s="315">
        <f ca="1">CT380*Insert_Finance!$C$17</f>
        <v>0</v>
      </c>
      <c r="CU382" s="315">
        <f ca="1">CU380*Insert_Finance!$C$17</f>
        <v>0</v>
      </c>
      <c r="CV382" s="315">
        <f ca="1">CV380*Insert_Finance!$C$17</f>
        <v>0</v>
      </c>
      <c r="CW382" s="315">
        <f ca="1">CW380*Insert_Finance!$C$17</f>
        <v>0</v>
      </c>
      <c r="CX382" s="315">
        <f ca="1">CX380*Insert_Finance!$C$17</f>
        <v>0</v>
      </c>
      <c r="CY382" s="315">
        <f ca="1">CY380*Insert_Finance!$C$17</f>
        <v>0</v>
      </c>
      <c r="CZ382" s="315">
        <f ca="1">CZ380*Insert_Finance!$C$17</f>
        <v>0</v>
      </c>
    </row>
    <row r="383" spans="1:104" ht="15" hidden="1" customHeight="1" outlineLevel="1" x14ac:dyDescent="0.3">
      <c r="A383" s="304"/>
      <c r="B383" s="338"/>
      <c r="C383" s="305"/>
      <c r="D383" s="306"/>
      <c r="E383" s="401" t="str">
        <f>_xlfn.IFNA(INDEX(Table_Def[[Asset category]:[Unit]],MATCH(Insert_Assets!B383,Table_Def[Asset category],0),2),"")</f>
        <v/>
      </c>
      <c r="F383" s="339"/>
      <c r="G383" s="340" t="s">
        <v>211</v>
      </c>
      <c r="H383" s="309">
        <f t="shared" si="1183"/>
        <v>0</v>
      </c>
      <c r="I383" s="341"/>
      <c r="J383" s="342"/>
      <c r="K383" s="311">
        <f t="shared" si="1320"/>
        <v>0</v>
      </c>
      <c r="L383" s="312">
        <f t="shared" si="1251"/>
        <v>1</v>
      </c>
      <c r="M383" s="313">
        <f t="shared" si="1181"/>
        <v>0</v>
      </c>
      <c r="N383" s="323">
        <f>_xlfn.IFNA(IF(INDEX(Table_Def[],MATCH(B383,Table_Def[Asset category],0),3)=0,1,INDEX(Table_Def[],MATCH(B383,Table_Def[Asset category],0),3)),0)</f>
        <v>0</v>
      </c>
      <c r="P383" s="178"/>
      <c r="Q383" s="178"/>
      <c r="R383" s="178"/>
      <c r="S383" s="178"/>
      <c r="T383" s="302"/>
      <c r="U383" s="302"/>
      <c r="V383" s="302"/>
      <c r="W383" s="302"/>
      <c r="X383" s="302"/>
      <c r="Y383" s="302"/>
      <c r="Z383" s="302"/>
      <c r="AA383" s="302"/>
      <c r="AB383" s="302"/>
      <c r="AC383" s="302"/>
      <c r="AD383" s="302"/>
      <c r="AE383" s="302"/>
      <c r="AF383" s="302"/>
      <c r="AG383" s="302"/>
      <c r="AH383" s="302"/>
      <c r="AI383" s="302"/>
      <c r="AJ383" s="302"/>
      <c r="AK383" s="302"/>
      <c r="AL383" s="302"/>
      <c r="AM383" s="302"/>
      <c r="AN383" s="302"/>
      <c r="AO383" s="302"/>
      <c r="AP383" s="302"/>
      <c r="AQ383" s="302"/>
      <c r="AR383" s="302"/>
      <c r="AS383" s="302"/>
      <c r="AT383" s="302"/>
      <c r="AU383" s="302"/>
      <c r="AV383" s="302"/>
      <c r="AW383" s="302"/>
      <c r="AX383" s="302"/>
      <c r="AY383" s="302"/>
      <c r="AZ383" s="302"/>
      <c r="BA383" s="302"/>
      <c r="BB383" s="302"/>
      <c r="BC383" s="302"/>
      <c r="BD383" s="302"/>
      <c r="BE383" s="302"/>
      <c r="BF383" s="302"/>
      <c r="BG383" s="302"/>
      <c r="BH383" s="302"/>
      <c r="BI383" s="302"/>
      <c r="BJ383" s="302"/>
      <c r="BK383" s="302"/>
      <c r="BL383" s="302"/>
      <c r="BM383" s="302"/>
      <c r="BN383" s="302"/>
      <c r="BO383" s="302"/>
      <c r="BP383" s="302"/>
      <c r="BQ383" s="302"/>
      <c r="BR383" s="302"/>
      <c r="BS383" s="302"/>
      <c r="BT383" s="302"/>
      <c r="BU383" s="302"/>
      <c r="BV383" s="302"/>
      <c r="BW383" s="302"/>
      <c r="BX383" s="302"/>
      <c r="BY383" s="302"/>
      <c r="BZ383" s="302"/>
      <c r="CA383" s="302"/>
      <c r="CB383" s="189"/>
      <c r="CC383" s="303"/>
      <c r="CD383" s="303"/>
      <c r="CE383" s="53" t="s">
        <v>48</v>
      </c>
      <c r="CF383" s="315"/>
      <c r="CG383" s="315">
        <f ca="1">IF(CG380=0,0,
IF(CG380&lt;1,0,
IF($N377-CG378&lt;&gt;$N377,-PMT(Insert_Finance!$C$17,$N377,OFFSET(CG380,,(CG378-$N377),1,1),0,0),
IF(CG378=0,0,CF383))))</f>
        <v>0</v>
      </c>
      <c r="CH383" s="315">
        <f ca="1">IF(CH380=0,0,
IF(CH380&lt;1,0,
IF($N377-CH378&lt;&gt;$N377,-PMT(Insert_Finance!$C$17,$N377,OFFSET(CH380,,(CH378-$N377),1,1),0,0),
IF(CH378=0,0,CG383))))</f>
        <v>0</v>
      </c>
      <c r="CI383" s="315">
        <f ca="1">IF(CI380=0,0,
IF(CI380&lt;1,0,
IF($N377-CI378&lt;&gt;$N377,-PMT(Insert_Finance!$C$17,$N377,OFFSET(CI380,,(CI378-$N377),1,1),0,0),
IF(CI378=0,0,CH383))))</f>
        <v>0</v>
      </c>
      <c r="CJ383" s="315">
        <f ca="1">IF(CJ380=0,0,
IF(CJ380&lt;1,0,
IF($N377-CJ378&lt;&gt;$N377,-PMT(Insert_Finance!$C$17,$N377,OFFSET(CJ380,,(CJ378-$N377),1,1),0,0),
IF(CJ378=0,0,CI383))))</f>
        <v>0</v>
      </c>
      <c r="CK383" s="315">
        <f ca="1">IF(CK380=0,0,
IF(CK380&lt;1,0,
IF($N377-CK378&lt;&gt;$N377,-PMT(Insert_Finance!$C$17,$N377,OFFSET(CK380,,(CK378-$N377),1,1),0,0),
IF(CK378=0,0,CJ383))))</f>
        <v>0</v>
      </c>
      <c r="CL383" s="315">
        <f ca="1">IF(CL380=0,0,
IF(CL380&lt;1,0,
IF($N377-CL378&lt;&gt;$N377,-PMT(Insert_Finance!$C$17,$N377,OFFSET(CL380,,(CL378-$N377),1,1),0,0),
IF(CL378=0,0,CK383))))</f>
        <v>0</v>
      </c>
      <c r="CM383" s="315">
        <f ca="1">IF(CM380=0,0,
IF(CM380&lt;1,0,
IF($N377-CM378&lt;&gt;$N377,-PMT(Insert_Finance!$C$17,$N377,OFFSET(CM380,,(CM378-$N377),1,1),0,0),
IF(CM378=0,0,CL383))))</f>
        <v>0</v>
      </c>
      <c r="CN383" s="315">
        <f ca="1">IF(CN380=0,0,
IF(CN380&lt;1,0,
IF($N377-CN378&lt;&gt;$N377,-PMT(Insert_Finance!$C$17,$N377,OFFSET(CN380,,(CN378-$N377),1,1),0,0),
IF(CN378=0,0,CM383))))</f>
        <v>0</v>
      </c>
      <c r="CO383" s="315">
        <f ca="1">IF(CO380=0,0,
IF(CO380&lt;1,0,
IF($N377-CO378&lt;&gt;$N377,-PMT(Insert_Finance!$C$17,$N377,OFFSET(CO380,,(CO378-$N377),1,1),0,0),
IF(CO378=0,0,CN383))))</f>
        <v>0</v>
      </c>
      <c r="CP383" s="315">
        <f ca="1">IF(CP380=0,0,
IF(CP380&lt;1,0,
IF($N377-CP378&lt;&gt;$N377,-PMT(Insert_Finance!$C$17,$N377,OFFSET(CP380,,(CP378-$N377),1,1),0,0),
IF(CP378=0,0,CO383))))</f>
        <v>0</v>
      </c>
      <c r="CQ383" s="315">
        <f ca="1">IF(CQ380=0,0,
IF(CQ380&lt;1,0,
IF($N377-CQ378&lt;&gt;$N377,-PMT(Insert_Finance!$C$17,$N377,OFFSET(CQ380,,(CQ378-$N377),1,1),0,0),
IF(CQ378=0,0,CP383))))</f>
        <v>0</v>
      </c>
      <c r="CR383" s="315">
        <f ca="1">IF(CR380=0,0,
IF(CR380&lt;1,0,
IF($N377-CR378&lt;&gt;$N377,-PMT(Insert_Finance!$C$17,$N377,OFFSET(CR380,,(CR378-$N377),1,1),0,0),
IF(CR378=0,0,CQ383))))</f>
        <v>0</v>
      </c>
      <c r="CS383" s="315">
        <f ca="1">IF(CS380=0,0,
IF(CS380&lt;1,0,
IF($N377-CS378&lt;&gt;$N377,-PMT(Insert_Finance!$C$17,$N377,OFFSET(CS380,,(CS378-$N377),1,1),0,0),
IF(CS378=0,0,CR383))))</f>
        <v>0</v>
      </c>
      <c r="CT383" s="315">
        <f ca="1">IF(CT380=0,0,
IF(CT380&lt;1,0,
IF($N377-CT378&lt;&gt;$N377,-PMT(Insert_Finance!$C$17,$N377,OFFSET(CT380,,(CT378-$N377),1,1),0,0),
IF(CT378=0,0,CS383))))</f>
        <v>0</v>
      </c>
      <c r="CU383" s="315">
        <f ca="1">IF(CU380=0,0,
IF(CU380&lt;1,0,
IF($N377-CU378&lt;&gt;$N377,-PMT(Insert_Finance!$C$17,$N377,OFFSET(CU380,,(CU378-$N377),1,1),0,0),
IF(CU378=0,0,CT383))))</f>
        <v>0</v>
      </c>
      <c r="CV383" s="315">
        <f ca="1">IF(CV380=0,0,
IF(CV380&lt;1,0,
IF($N377-CV378&lt;&gt;$N377,-PMT(Insert_Finance!$C$17,$N377,OFFSET(CV380,,(CV378-$N377),1,1),0,0),
IF(CV378=0,0,CU383))))</f>
        <v>0</v>
      </c>
      <c r="CW383" s="315">
        <f ca="1">IF(CW380=0,0,
IF(CW380&lt;1,0,
IF($N377-CW378&lt;&gt;$N377,-PMT(Insert_Finance!$C$17,$N377,OFFSET(CW380,,(CW378-$N377),1,1),0,0),
IF(CW378=0,0,CV383))))</f>
        <v>0</v>
      </c>
      <c r="CX383" s="315">
        <f ca="1">IF(CX380=0,0,
IF(CX380&lt;1,0,
IF($N377-CX378&lt;&gt;$N377,-PMT(Insert_Finance!$C$17,$N377,OFFSET(CX380,,(CX378-$N377),1,1),0,0),
IF(CX378=0,0,CW383))))</f>
        <v>0</v>
      </c>
      <c r="CY383" s="315">
        <f ca="1">IF(CY380=0,0,
IF(CY380&lt;1,0,
IF($N377-CY378&lt;&gt;$N377,-PMT(Insert_Finance!$C$17,$N377,OFFSET(CY380,,(CY378-$N377),1,1),0,0),
IF(CY378=0,0,CX383))))</f>
        <v>0</v>
      </c>
      <c r="CZ383" s="315">
        <f ca="1">IF(CZ380=0,0,
IF(CZ380&lt;1,0,
IF($N377-CZ378&lt;&gt;$N377,-PMT(Insert_Finance!$C$17,$N377,OFFSET(CZ380,,(CZ378-$N377),1,1),0,0),
IF(CZ378=0,0,CY383))))</f>
        <v>0</v>
      </c>
    </row>
    <row r="384" spans="1:104" ht="30" customHeight="1" collapsed="1" x14ac:dyDescent="0.3">
      <c r="A384" s="403"/>
      <c r="B384" s="694"/>
      <c r="C384" s="659"/>
      <c r="D384" s="660"/>
      <c r="E384" s="404" t="str">
        <f>_xlfn.IFNA(INDEX(Table_Def[[Asset category]:[Unit]],MATCH(Insert_Assets!B384,Table_Def[Asset category],0),2),"")</f>
        <v/>
      </c>
      <c r="F384" s="696"/>
      <c r="G384" s="405" t="s">
        <v>211</v>
      </c>
      <c r="H384" s="319">
        <f t="shared" si="1183"/>
        <v>0</v>
      </c>
      <c r="I384" s="703"/>
      <c r="J384" s="704"/>
      <c r="K384" s="320">
        <f t="shared" si="1320"/>
        <v>0</v>
      </c>
      <c r="L384" s="321">
        <f t="shared" si="1251"/>
        <v>1</v>
      </c>
      <c r="M384" s="322">
        <f t="shared" si="1181"/>
        <v>0</v>
      </c>
      <c r="N384" s="323">
        <f>_xlfn.IFNA(IF(INDEX(Table_Def[],MATCH(B384,Table_Def[Asset category],0),3)=0,20,INDEX(Table_Def[],MATCH(B384,Table_Def[Asset category],0),3)),0)</f>
        <v>0</v>
      </c>
      <c r="P384" s="178"/>
      <c r="Q384" s="178"/>
      <c r="R384" s="178"/>
      <c r="S384" s="178"/>
      <c r="T384" s="302">
        <f t="shared" si="1184"/>
        <v>0</v>
      </c>
      <c r="U384" s="302">
        <f>SUMIF($CG$6:$CZ$6,T$17,$CG387:$CZ387)</f>
        <v>0</v>
      </c>
      <c r="V384" s="302">
        <f>SUMIF($CG$6:$CZ$6,T$17,$CG389:$CZ389)</f>
        <v>0</v>
      </c>
      <c r="W384" s="302">
        <f t="shared" si="1185"/>
        <v>0</v>
      </c>
      <c r="X384" s="302">
        <f>SUMIF($CG$6:$CZ$6,W$17,$CG387:$CZ387)</f>
        <v>0</v>
      </c>
      <c r="Y384" s="302">
        <f>SUMIF($CG$6:$CZ$6,W$17,$CG389:$CZ389)</f>
        <v>0</v>
      </c>
      <c r="Z384" s="302">
        <f t="shared" si="1186"/>
        <v>0</v>
      </c>
      <c r="AA384" s="302">
        <f>SUMIF($CG$6:$CZ$6,Z$17,$CG387:$CZ387)</f>
        <v>0</v>
      </c>
      <c r="AB384" s="302">
        <f>SUMIF($CG$6:$CZ$6,Z$17,$CG389:$CZ389)</f>
        <v>0</v>
      </c>
      <c r="AC384" s="302">
        <f t="shared" si="1187"/>
        <v>0</v>
      </c>
      <c r="AD384" s="302">
        <f>SUMIF($CG$6:$CZ$6,AC$17,$CG387:$CZ387)</f>
        <v>0</v>
      </c>
      <c r="AE384" s="302">
        <f>SUMIF($CG$6:$CZ$6,AC$17,$CG389:$CZ389)</f>
        <v>0</v>
      </c>
      <c r="AF384" s="302">
        <f t="shared" si="1188"/>
        <v>0</v>
      </c>
      <c r="AG384" s="302">
        <f>SUMIF($CG$6:$CZ$6,AF$17,$CG387:$CZ387)</f>
        <v>0</v>
      </c>
      <c r="AH384" s="302">
        <f>SUMIF($CG$6:$CZ$6,AF$17,$CG389:$CZ389)</f>
        <v>0</v>
      </c>
      <c r="AI384" s="302">
        <f t="shared" si="1189"/>
        <v>0</v>
      </c>
      <c r="AJ384" s="302">
        <f>SUMIF($CG$6:$CZ$6,AI$17,$CG387:$CZ387)</f>
        <v>0</v>
      </c>
      <c r="AK384" s="302">
        <f>SUMIF($CG$6:$CZ$6,AI$17,$CG389:$CZ389)</f>
        <v>0</v>
      </c>
      <c r="AL384" s="302">
        <f t="shared" si="1190"/>
        <v>0</v>
      </c>
      <c r="AM384" s="302">
        <f>SUMIF($CG$6:$CZ$6,AL$17,$CG387:$CZ387)</f>
        <v>0</v>
      </c>
      <c r="AN384" s="302">
        <f>SUMIF($CG$6:$CZ$6,AL$17,$CG389:$CZ389)</f>
        <v>0</v>
      </c>
      <c r="AO384" s="302">
        <f t="shared" si="1191"/>
        <v>0</v>
      </c>
      <c r="AP384" s="302">
        <f>SUMIF($CG$6:$CZ$6,AO$17,$CG387:$CZ387)</f>
        <v>0</v>
      </c>
      <c r="AQ384" s="302">
        <f>SUMIF($CG$6:$CZ$6,AO$17,$CG389:$CZ389)</f>
        <v>0</v>
      </c>
      <c r="AR384" s="302">
        <f t="shared" si="1192"/>
        <v>0</v>
      </c>
      <c r="AS384" s="302">
        <f>SUMIF($CG$6:$CZ$6,AR$17,$CG387:$CZ387)</f>
        <v>0</v>
      </c>
      <c r="AT384" s="302">
        <f>SUMIF($CG$6:$CZ$6,AR$17,$CG389:$CZ389)</f>
        <v>0</v>
      </c>
      <c r="AU384" s="302">
        <f t="shared" si="1193"/>
        <v>0</v>
      </c>
      <c r="AV384" s="302">
        <f>SUMIF($CG$6:$CZ$6,AU$17,$CG387:$CZ387)</f>
        <v>0</v>
      </c>
      <c r="AW384" s="302">
        <f>SUMIF($CG$6:$CZ$6,AU$17,$CG389:$CZ389)</f>
        <v>0</v>
      </c>
      <c r="AX384" s="302">
        <f t="shared" si="1194"/>
        <v>0</v>
      </c>
      <c r="AY384" s="302">
        <f>SUMIF($CG$6:$CZ$6,AX$17,$CG387:$CZ387)</f>
        <v>0</v>
      </c>
      <c r="AZ384" s="302">
        <f>SUMIF($CG$6:$CZ$6,AX$17,$CG389:$CZ389)</f>
        <v>0</v>
      </c>
      <c r="BA384" s="302">
        <f t="shared" si="1195"/>
        <v>0</v>
      </c>
      <c r="BB384" s="302">
        <f>SUMIF($CG$6:$CZ$6,BA$17,$CG387:$CZ387)</f>
        <v>0</v>
      </c>
      <c r="BC384" s="302">
        <f>SUMIF($CG$6:$CZ$6,BA$17,$CG389:$CZ389)</f>
        <v>0</v>
      </c>
      <c r="BD384" s="302">
        <f t="shared" si="1196"/>
        <v>0</v>
      </c>
      <c r="BE384" s="302">
        <f>SUMIF($CG$6:$CZ$6,BD$17,$CG387:$CZ387)</f>
        <v>0</v>
      </c>
      <c r="BF384" s="302">
        <f>SUMIF($CG$6:$CZ$6,BD$17,$CG389:$CZ389)</f>
        <v>0</v>
      </c>
      <c r="BG384" s="302">
        <f t="shared" si="1197"/>
        <v>0</v>
      </c>
      <c r="BH384" s="302">
        <f>SUMIF($CG$6:$CZ$6,BG$17,$CG387:$CZ387)</f>
        <v>0</v>
      </c>
      <c r="BI384" s="302">
        <f>SUMIF($CG$6:$CZ$6,BG$17,$CG389:$CZ389)</f>
        <v>0</v>
      </c>
      <c r="BJ384" s="302">
        <f t="shared" si="1198"/>
        <v>0</v>
      </c>
      <c r="BK384" s="302">
        <f>SUMIF($CG$6:$CZ$6,BJ$17,$CG387:$CZ387)</f>
        <v>0</v>
      </c>
      <c r="BL384" s="302">
        <f>SUMIF($CG$6:$CZ$6,BJ$17,$CG389:$CZ389)</f>
        <v>0</v>
      </c>
      <c r="BM384" s="302">
        <f t="shared" si="1199"/>
        <v>0</v>
      </c>
      <c r="BN384" s="302">
        <f>SUMIF($CG$6:$CZ$6,BM$17,$CG387:$CZ387)</f>
        <v>0</v>
      </c>
      <c r="BO384" s="302">
        <f>SUMIF($CG$6:$CZ$6,BM$17,$CG389:$CZ389)</f>
        <v>0</v>
      </c>
      <c r="BP384" s="302">
        <f t="shared" si="1200"/>
        <v>0</v>
      </c>
      <c r="BQ384" s="302">
        <f>SUMIF($CG$6:$CZ$6,BP$17,$CG387:$CZ387)</f>
        <v>0</v>
      </c>
      <c r="BR384" s="302">
        <f>SUMIF($CG$6:$CZ$6,BP$17,$CG389:$CZ389)</f>
        <v>0</v>
      </c>
      <c r="BS384" s="302">
        <f t="shared" si="1201"/>
        <v>0</v>
      </c>
      <c r="BT384" s="302">
        <f>SUMIF($CG$6:$CZ$6,BS$17,$CG387:$CZ387)</f>
        <v>0</v>
      </c>
      <c r="BU384" s="302">
        <f>SUMIF($CG$6:$CZ$6,BS$17,$CG389:$CZ389)</f>
        <v>0</v>
      </c>
      <c r="BV384" s="302">
        <f t="shared" si="1202"/>
        <v>0</v>
      </c>
      <c r="BW384" s="302">
        <f>SUMIF($CG$6:$CZ$6,BV$17,$CG387:$CZ387)</f>
        <v>0</v>
      </c>
      <c r="BX384" s="302">
        <f>SUMIF($CG$6:$CZ$6,BV$17,$CG389:$CZ389)</f>
        <v>0</v>
      </c>
      <c r="BY384" s="302">
        <f t="shared" si="1203"/>
        <v>0</v>
      </c>
      <c r="BZ384" s="302">
        <f>SUMIF($CG$6:$CZ$6,BY$17,$CG387:$CZ387)</f>
        <v>0</v>
      </c>
      <c r="CA384" s="302">
        <f>SUMIF($CG$6:$CZ$6,BY$17,$CG389:$CZ389)</f>
        <v>0</v>
      </c>
      <c r="CB384" s="189"/>
      <c r="CC384" s="303"/>
      <c r="CD384" s="303"/>
      <c r="CF384" s="293"/>
      <c r="CG384" s="315"/>
    </row>
    <row r="385" spans="1:104" ht="14.4" hidden="1" customHeight="1" outlineLevel="1" x14ac:dyDescent="0.3">
      <c r="A385" s="406"/>
      <c r="B385" s="286"/>
      <c r="C385" s="325"/>
      <c r="D385" s="325"/>
      <c r="E385" s="286"/>
      <c r="F385" s="286"/>
      <c r="G385" s="286"/>
      <c r="H385" s="327">
        <f t="shared" si="1183"/>
        <v>0</v>
      </c>
      <c r="I385" s="325"/>
      <c r="J385" s="325"/>
      <c r="K385" s="329">
        <f t="shared" si="1320"/>
        <v>0</v>
      </c>
      <c r="L385" s="330">
        <f t="shared" ref="L385:L390" si="1324">IF(J385=0,1,1-(INDEX($B$10:$C$12,MATCH(J385,$B$10:$B$12,0),2)/K385))</f>
        <v>1</v>
      </c>
      <c r="M385" s="322">
        <f t="shared" si="1181"/>
        <v>0</v>
      </c>
      <c r="N385" s="323">
        <f>_xlfn.IFNA(INDEX(Table_Def[],MATCH(B385,Table_Def[Asset category],0),3),0)</f>
        <v>0</v>
      </c>
      <c r="P385" s="178"/>
      <c r="Q385" s="178"/>
      <c r="R385" s="178"/>
      <c r="S385" s="178"/>
      <c r="T385" s="302"/>
      <c r="U385" s="407"/>
      <c r="V385" s="407"/>
      <c r="W385" s="302"/>
      <c r="X385" s="407"/>
      <c r="Y385" s="407"/>
      <c r="Z385" s="302"/>
      <c r="AA385" s="407"/>
      <c r="AB385" s="407"/>
      <c r="AC385" s="302"/>
      <c r="AD385" s="407"/>
      <c r="AE385" s="407"/>
      <c r="AF385" s="302"/>
      <c r="AG385" s="407"/>
      <c r="AH385" s="407"/>
      <c r="AI385" s="302"/>
      <c r="AJ385" s="407"/>
      <c r="AK385" s="407"/>
      <c r="AL385" s="302"/>
      <c r="AM385" s="407"/>
      <c r="AN385" s="407"/>
      <c r="AO385" s="302"/>
      <c r="AP385" s="407"/>
      <c r="AQ385" s="407"/>
      <c r="AR385" s="302"/>
      <c r="AS385" s="407"/>
      <c r="AT385" s="407"/>
      <c r="AU385" s="302"/>
      <c r="AV385" s="407"/>
      <c r="AW385" s="407"/>
      <c r="AX385" s="302"/>
      <c r="AY385" s="407"/>
      <c r="AZ385" s="407"/>
      <c r="BA385" s="302"/>
      <c r="BB385" s="407"/>
      <c r="BC385" s="407"/>
      <c r="BD385" s="302"/>
      <c r="BE385" s="407"/>
      <c r="BF385" s="407"/>
      <c r="BG385" s="302"/>
      <c r="BH385" s="407"/>
      <c r="BI385" s="407"/>
      <c r="BJ385" s="302"/>
      <c r="BK385" s="407"/>
      <c r="BL385" s="407"/>
      <c r="BM385" s="302"/>
      <c r="BN385" s="407"/>
      <c r="BO385" s="407"/>
      <c r="BP385" s="302"/>
      <c r="BQ385" s="407"/>
      <c r="BR385" s="407"/>
      <c r="BS385" s="302"/>
      <c r="BT385" s="407"/>
      <c r="BU385" s="407"/>
      <c r="BV385" s="302"/>
      <c r="BW385" s="407"/>
      <c r="BX385" s="407"/>
      <c r="BY385" s="302"/>
      <c r="BZ385" s="407"/>
      <c r="CA385" s="407"/>
      <c r="CB385" s="189"/>
      <c r="CC385" s="303"/>
      <c r="CD385" s="303"/>
      <c r="CE385" s="53" t="s">
        <v>49</v>
      </c>
      <c r="CF385" s="293"/>
      <c r="CG385" s="314">
        <f>IF($I384=CG$6,$N384,
IF(CF384&gt;0,CF384-1,0))</f>
        <v>0</v>
      </c>
      <c r="CH385" s="314">
        <f ca="1">IF(OR($I384=CH$6,CG386=$N384),$N384,
IF(CG385&gt;0,CG385-1,0))</f>
        <v>0</v>
      </c>
      <c r="CI385" s="314">
        <f t="shared" ref="CI385" ca="1" si="1325">IF(OR($I384=CI$6,CH386=$N384),$N384,
IF(CH385&gt;0,CH385-1,0))</f>
        <v>0</v>
      </c>
      <c r="CJ385" s="314">
        <f t="shared" ref="CJ385" ca="1" si="1326">IF(OR($I384=CJ$6,CI386=$N384),$N384,
IF(CI385&gt;0,CI385-1,0))</f>
        <v>0</v>
      </c>
      <c r="CK385" s="314">
        <f t="shared" ref="CK385" ca="1" si="1327">IF(OR($I384=CK$6,CJ386=$N384),$N384,
IF(CJ385&gt;0,CJ385-1,0))</f>
        <v>0</v>
      </c>
      <c r="CL385" s="314">
        <f t="shared" ref="CL385" ca="1" si="1328">IF(OR($I384=CL$6,CK386=$N384),$N384,
IF(CK385&gt;0,CK385-1,0))</f>
        <v>0</v>
      </c>
      <c r="CM385" s="314">
        <f t="shared" ref="CM385" ca="1" si="1329">IF(OR($I384=CM$6,CL386=$N384),$N384,
IF(CL385&gt;0,CL385-1,0))</f>
        <v>0</v>
      </c>
      <c r="CN385" s="314">
        <f t="shared" ref="CN385" ca="1" si="1330">IF(OR($I384=CN$6,CM386=$N384),$N384,
IF(CM385&gt;0,CM385-1,0))</f>
        <v>0</v>
      </c>
      <c r="CO385" s="314">
        <f t="shared" ref="CO385" ca="1" si="1331">IF(OR($I384=CO$6,CN386=$N384),$N384,
IF(CN385&gt;0,CN385-1,0))</f>
        <v>0</v>
      </c>
      <c r="CP385" s="314">
        <f t="shared" ref="CP385" ca="1" si="1332">IF(OR($I384=CP$6,CO386=$N384),$N384,
IF(CO385&gt;0,CO385-1,0))</f>
        <v>0</v>
      </c>
      <c r="CQ385" s="314">
        <f t="shared" ref="CQ385" ca="1" si="1333">IF(OR($I384=CQ$6,CP386=$N384),$N384,
IF(CP385&gt;0,CP385-1,0))</f>
        <v>0</v>
      </c>
      <c r="CR385" s="314">
        <f t="shared" ref="CR385" ca="1" si="1334">IF(OR($I384=CR$6,CQ386=$N384),$N384,
IF(CQ385&gt;0,CQ385-1,0))</f>
        <v>0</v>
      </c>
      <c r="CS385" s="314">
        <f t="shared" ref="CS385" ca="1" si="1335">IF(OR($I384=CS$6,CR386=$N384),$N384,
IF(CR385&gt;0,CR385-1,0))</f>
        <v>0</v>
      </c>
      <c r="CT385" s="314">
        <f t="shared" ref="CT385" ca="1" si="1336">IF(OR($I384=CT$6,CS386=$N384),$N384,
IF(CS385&gt;0,CS385-1,0))</f>
        <v>0</v>
      </c>
      <c r="CU385" s="314">
        <f t="shared" ref="CU385" ca="1" si="1337">IF(OR($I384=CU$6,CT386=$N384),$N384,
IF(CT385&gt;0,CT385-1,0))</f>
        <v>0</v>
      </c>
      <c r="CV385" s="314">
        <f t="shared" ref="CV385" ca="1" si="1338">IF(OR($I384=CV$6,CU386=$N384),$N384,
IF(CU385&gt;0,CU385-1,0))</f>
        <v>0</v>
      </c>
      <c r="CW385" s="314">
        <f t="shared" ref="CW385" ca="1" si="1339">IF(OR($I384=CW$6,CV386=$N384),$N384,
IF(CV385&gt;0,CV385-1,0))</f>
        <v>0</v>
      </c>
      <c r="CX385" s="314">
        <f t="shared" ref="CX385" ca="1" si="1340">IF(OR($I384=CX$6,CW386=$N384),$N384,
IF(CW385&gt;0,CW385-1,0))</f>
        <v>0</v>
      </c>
      <c r="CY385" s="314">
        <f t="shared" ref="CY385" ca="1" si="1341">IF(OR($I384=CY$6,CX386=$N384),$N384,
IF(CX385&gt;0,CX385-1,0))</f>
        <v>0</v>
      </c>
      <c r="CZ385" s="314">
        <f t="shared" ref="CZ385" ca="1" si="1342">IF(OR($I384=CZ$6,CY386=$N384),$N384,
IF(CY385&gt;0,CY385-1,0))</f>
        <v>0</v>
      </c>
    </row>
    <row r="386" spans="1:104" ht="14.4" hidden="1" customHeight="1" outlineLevel="1" x14ac:dyDescent="0.3">
      <c r="A386" s="406"/>
      <c r="B386" s="331"/>
      <c r="C386" s="119"/>
      <c r="D386" s="119"/>
      <c r="E386" s="331"/>
      <c r="F386" s="331"/>
      <c r="G386" s="331"/>
      <c r="H386" s="333">
        <f t="shared" si="1183"/>
        <v>0</v>
      </c>
      <c r="I386" s="119"/>
      <c r="J386" s="119"/>
      <c r="K386" s="335">
        <f t="shared" si="1320"/>
        <v>0</v>
      </c>
      <c r="L386" s="336">
        <f t="shared" si="1324"/>
        <v>1</v>
      </c>
      <c r="M386" s="322">
        <f t="shared" si="1181"/>
        <v>0</v>
      </c>
      <c r="N386" s="323">
        <f>_xlfn.IFNA(INDEX(Table_Def[],MATCH(B386,Table_Def[Asset category],0),3),0)</f>
        <v>0</v>
      </c>
      <c r="P386" s="178"/>
      <c r="Q386" s="178"/>
      <c r="R386" s="178"/>
      <c r="S386" s="178"/>
      <c r="T386" s="302"/>
      <c r="U386" s="407"/>
      <c r="V386" s="407"/>
      <c r="W386" s="302"/>
      <c r="X386" s="407"/>
      <c r="Y386" s="407"/>
      <c r="Z386" s="302"/>
      <c r="AA386" s="407"/>
      <c r="AB386" s="407"/>
      <c r="AC386" s="302"/>
      <c r="AD386" s="407"/>
      <c r="AE386" s="407"/>
      <c r="AF386" s="302"/>
      <c r="AG386" s="407"/>
      <c r="AH386" s="407"/>
      <c r="AI386" s="302"/>
      <c r="AJ386" s="407"/>
      <c r="AK386" s="407"/>
      <c r="AL386" s="302"/>
      <c r="AM386" s="407"/>
      <c r="AN386" s="407"/>
      <c r="AO386" s="302"/>
      <c r="AP386" s="407"/>
      <c r="AQ386" s="407"/>
      <c r="AR386" s="302"/>
      <c r="AS386" s="407"/>
      <c r="AT386" s="407"/>
      <c r="AU386" s="302"/>
      <c r="AV386" s="407"/>
      <c r="AW386" s="407"/>
      <c r="AX386" s="302"/>
      <c r="AY386" s="407"/>
      <c r="AZ386" s="407"/>
      <c r="BA386" s="302"/>
      <c r="BB386" s="407"/>
      <c r="BC386" s="407"/>
      <c r="BD386" s="302"/>
      <c r="BE386" s="407"/>
      <c r="BF386" s="407"/>
      <c r="BG386" s="302"/>
      <c r="BH386" s="407"/>
      <c r="BI386" s="407"/>
      <c r="BJ386" s="302"/>
      <c r="BK386" s="407"/>
      <c r="BL386" s="407"/>
      <c r="BM386" s="302"/>
      <c r="BN386" s="407"/>
      <c r="BO386" s="407"/>
      <c r="BP386" s="302"/>
      <c r="BQ386" s="407"/>
      <c r="BR386" s="407"/>
      <c r="BS386" s="302"/>
      <c r="BT386" s="407"/>
      <c r="BU386" s="407"/>
      <c r="BV386" s="302"/>
      <c r="BW386" s="407"/>
      <c r="BX386" s="407"/>
      <c r="BY386" s="302"/>
      <c r="BZ386" s="407"/>
      <c r="CA386" s="407"/>
      <c r="CB386" s="189"/>
      <c r="CC386" s="303"/>
      <c r="CD386" s="303"/>
      <c r="CE386" s="53" t="s">
        <v>116</v>
      </c>
      <c r="CF386" s="293"/>
      <c r="CG386" s="314">
        <f t="shared" ref="CG386" ca="1" si="1343">IF(AND(CG385=$N384,CG385&gt;0),1,IF(CG385=0,0,OFFSET(CG385,,(CG385-$N384),1,1)-CG385+1))</f>
        <v>0</v>
      </c>
      <c r="CH386" s="314">
        <f ca="1">IF(AND(CH385=$N384,CH385&gt;0),1,IF(CH385=0,0,OFFSET(CH385,,(CH385-$N384),1,1)-CH385+1))</f>
        <v>0</v>
      </c>
      <c r="CI386" s="314">
        <f t="shared" ref="CI386:CZ386" ca="1" si="1344">IF(AND(CI385=$N384,CI385&gt;0),1,IF(CI385=0,0,OFFSET(CI385,,(CI385-$N384),1,1)-CI385+1))</f>
        <v>0</v>
      </c>
      <c r="CJ386" s="314">
        <f t="shared" ca="1" si="1344"/>
        <v>0</v>
      </c>
      <c r="CK386" s="314">
        <f t="shared" ca="1" si="1344"/>
        <v>0</v>
      </c>
      <c r="CL386" s="314">
        <f t="shared" ca="1" si="1344"/>
        <v>0</v>
      </c>
      <c r="CM386" s="314">
        <f t="shared" ca="1" si="1344"/>
        <v>0</v>
      </c>
      <c r="CN386" s="314">
        <f t="shared" ca="1" si="1344"/>
        <v>0</v>
      </c>
      <c r="CO386" s="314">
        <f t="shared" ca="1" si="1344"/>
        <v>0</v>
      </c>
      <c r="CP386" s="314">
        <f t="shared" ca="1" si="1344"/>
        <v>0</v>
      </c>
      <c r="CQ386" s="314">
        <f t="shared" ca="1" si="1344"/>
        <v>0</v>
      </c>
      <c r="CR386" s="314">
        <f t="shared" ca="1" si="1344"/>
        <v>0</v>
      </c>
      <c r="CS386" s="314">
        <f t="shared" ca="1" si="1344"/>
        <v>0</v>
      </c>
      <c r="CT386" s="314">
        <f t="shared" ca="1" si="1344"/>
        <v>0</v>
      </c>
      <c r="CU386" s="314">
        <f t="shared" ca="1" si="1344"/>
        <v>0</v>
      </c>
      <c r="CV386" s="314">
        <f t="shared" ca="1" si="1344"/>
        <v>0</v>
      </c>
      <c r="CW386" s="314">
        <f t="shared" ca="1" si="1344"/>
        <v>0</v>
      </c>
      <c r="CX386" s="314">
        <f t="shared" ca="1" si="1344"/>
        <v>0</v>
      </c>
      <c r="CY386" s="314">
        <f t="shared" ca="1" si="1344"/>
        <v>0</v>
      </c>
      <c r="CZ386" s="314">
        <f t="shared" ca="1" si="1344"/>
        <v>0</v>
      </c>
    </row>
    <row r="387" spans="1:104" ht="14.4" hidden="1" customHeight="1" outlineLevel="1" x14ac:dyDescent="0.3">
      <c r="A387" s="406"/>
      <c r="B387" s="331"/>
      <c r="C387" s="119"/>
      <c r="D387" s="119"/>
      <c r="E387" s="331"/>
      <c r="F387" s="331"/>
      <c r="G387" s="331"/>
      <c r="H387" s="333">
        <f t="shared" si="1183"/>
        <v>0</v>
      </c>
      <c r="I387" s="119"/>
      <c r="J387" s="119"/>
      <c r="K387" s="335">
        <f t="shared" si="1320"/>
        <v>0</v>
      </c>
      <c r="L387" s="336">
        <f t="shared" si="1324"/>
        <v>1</v>
      </c>
      <c r="M387" s="322">
        <f t="shared" si="1181"/>
        <v>0</v>
      </c>
      <c r="N387" s="323">
        <f>_xlfn.IFNA(INDEX(Table_Def[],MATCH(B387,Table_Def[Asset category],0),3),0)</f>
        <v>0</v>
      </c>
      <c r="P387" s="178"/>
      <c r="Q387" s="178"/>
      <c r="R387" s="178"/>
      <c r="S387" s="178"/>
      <c r="T387" s="302"/>
      <c r="U387" s="407"/>
      <c r="V387" s="407"/>
      <c r="W387" s="302"/>
      <c r="X387" s="407"/>
      <c r="Y387" s="407"/>
      <c r="Z387" s="302"/>
      <c r="AA387" s="407"/>
      <c r="AB387" s="407"/>
      <c r="AC387" s="302"/>
      <c r="AD387" s="407"/>
      <c r="AE387" s="407"/>
      <c r="AF387" s="302"/>
      <c r="AG387" s="407"/>
      <c r="AH387" s="407"/>
      <c r="AI387" s="302"/>
      <c r="AJ387" s="407"/>
      <c r="AK387" s="407"/>
      <c r="AL387" s="302"/>
      <c r="AM387" s="407"/>
      <c r="AN387" s="407"/>
      <c r="AO387" s="302"/>
      <c r="AP387" s="407"/>
      <c r="AQ387" s="407"/>
      <c r="AR387" s="302"/>
      <c r="AS387" s="407"/>
      <c r="AT387" s="407"/>
      <c r="AU387" s="302"/>
      <c r="AV387" s="407"/>
      <c r="AW387" s="407"/>
      <c r="AX387" s="302"/>
      <c r="AY387" s="407"/>
      <c r="AZ387" s="407"/>
      <c r="BA387" s="302"/>
      <c r="BB387" s="407"/>
      <c r="BC387" s="407"/>
      <c r="BD387" s="302"/>
      <c r="BE387" s="407"/>
      <c r="BF387" s="407"/>
      <c r="BG387" s="302"/>
      <c r="BH387" s="407"/>
      <c r="BI387" s="407"/>
      <c r="BJ387" s="302"/>
      <c r="BK387" s="407"/>
      <c r="BL387" s="407"/>
      <c r="BM387" s="302"/>
      <c r="BN387" s="407"/>
      <c r="BO387" s="407"/>
      <c r="BP387" s="302"/>
      <c r="BQ387" s="407"/>
      <c r="BR387" s="407"/>
      <c r="BS387" s="302"/>
      <c r="BT387" s="407"/>
      <c r="BU387" s="407"/>
      <c r="BV387" s="302"/>
      <c r="BW387" s="407"/>
      <c r="BX387" s="407"/>
      <c r="BY387" s="302"/>
      <c r="BZ387" s="407"/>
      <c r="CA387" s="407"/>
      <c r="CB387" s="189"/>
      <c r="CC387" s="303"/>
      <c r="CD387" s="303"/>
      <c r="CE387" s="53" t="s">
        <v>3</v>
      </c>
      <c r="CG387" s="315">
        <f t="shared" ref="CG387:CK387" si="1345">IF($I384=CG$6,$H384*$L384,IF(CG385=$N384,$H384,
IF(CF387&gt;0,+CF387-CF388,0)))</f>
        <v>0</v>
      </c>
      <c r="CH387" s="315">
        <f t="shared" ca="1" si="1345"/>
        <v>0</v>
      </c>
      <c r="CI387" s="315">
        <f t="shared" ca="1" si="1345"/>
        <v>0</v>
      </c>
      <c r="CJ387" s="315">
        <f t="shared" ca="1" si="1345"/>
        <v>0</v>
      </c>
      <c r="CK387" s="315">
        <f t="shared" ca="1" si="1345"/>
        <v>0</v>
      </c>
      <c r="CL387" s="315">
        <f ca="1">IF($I384=CL$6,$H384*$L384,IF(CL385=$N384,$H384,
IF(CK387&gt;0,+CK387-CK388,0)))</f>
        <v>0</v>
      </c>
      <c r="CM387" s="315">
        <f t="shared" ref="CM387:CZ387" ca="1" si="1346">IF($I384=CM$6,$H384*$L384,IF(CM385=$N384,$H384,
IF(CL387&gt;0,+CL387-CL388,0)))</f>
        <v>0</v>
      </c>
      <c r="CN387" s="315">
        <f t="shared" ca="1" si="1346"/>
        <v>0</v>
      </c>
      <c r="CO387" s="315">
        <f t="shared" ca="1" si="1346"/>
        <v>0</v>
      </c>
      <c r="CP387" s="315">
        <f t="shared" ca="1" si="1346"/>
        <v>0</v>
      </c>
      <c r="CQ387" s="315">
        <f t="shared" ca="1" si="1346"/>
        <v>0</v>
      </c>
      <c r="CR387" s="315">
        <f t="shared" ca="1" si="1346"/>
        <v>0</v>
      </c>
      <c r="CS387" s="315">
        <f t="shared" ca="1" si="1346"/>
        <v>0</v>
      </c>
      <c r="CT387" s="315">
        <f t="shared" ca="1" si="1346"/>
        <v>0</v>
      </c>
      <c r="CU387" s="315">
        <f t="shared" ca="1" si="1346"/>
        <v>0</v>
      </c>
      <c r="CV387" s="315">
        <f t="shared" ca="1" si="1346"/>
        <v>0</v>
      </c>
      <c r="CW387" s="315">
        <f t="shared" ca="1" si="1346"/>
        <v>0</v>
      </c>
      <c r="CX387" s="315">
        <f t="shared" ca="1" si="1346"/>
        <v>0</v>
      </c>
      <c r="CY387" s="315">
        <f t="shared" ca="1" si="1346"/>
        <v>0</v>
      </c>
      <c r="CZ387" s="315">
        <f t="shared" ca="1" si="1346"/>
        <v>0</v>
      </c>
    </row>
    <row r="388" spans="1:104" ht="14.4" hidden="1" customHeight="1" outlineLevel="1" x14ac:dyDescent="0.3">
      <c r="A388" s="406"/>
      <c r="B388" s="331"/>
      <c r="C388" s="119"/>
      <c r="D388" s="119"/>
      <c r="E388" s="331"/>
      <c r="F388" s="331"/>
      <c r="G388" s="331"/>
      <c r="H388" s="333">
        <f t="shared" si="1183"/>
        <v>0</v>
      </c>
      <c r="I388" s="119"/>
      <c r="J388" s="119"/>
      <c r="K388" s="335">
        <f t="shared" si="1320"/>
        <v>0</v>
      </c>
      <c r="L388" s="336">
        <f t="shared" si="1324"/>
        <v>1</v>
      </c>
      <c r="M388" s="322">
        <f t="shared" si="1181"/>
        <v>0</v>
      </c>
      <c r="N388" s="323">
        <f>_xlfn.IFNA(INDEX(Table_Def[],MATCH(B388,Table_Def[Asset category],0),3),0)</f>
        <v>0</v>
      </c>
      <c r="P388" s="178"/>
      <c r="Q388" s="178"/>
      <c r="R388" s="178"/>
      <c r="S388" s="178"/>
      <c r="T388" s="302"/>
      <c r="U388" s="407"/>
      <c r="V388" s="407"/>
      <c r="W388" s="302"/>
      <c r="X388" s="407"/>
      <c r="Y388" s="407"/>
      <c r="Z388" s="302"/>
      <c r="AA388" s="407"/>
      <c r="AB388" s="407"/>
      <c r="AC388" s="302"/>
      <c r="AD388" s="407"/>
      <c r="AE388" s="407"/>
      <c r="AF388" s="302"/>
      <c r="AG388" s="407"/>
      <c r="AH388" s="407"/>
      <c r="AI388" s="302"/>
      <c r="AJ388" s="407"/>
      <c r="AK388" s="407"/>
      <c r="AL388" s="302"/>
      <c r="AM388" s="407"/>
      <c r="AN388" s="407"/>
      <c r="AO388" s="302"/>
      <c r="AP388" s="407"/>
      <c r="AQ388" s="407"/>
      <c r="AR388" s="302"/>
      <c r="AS388" s="407"/>
      <c r="AT388" s="407"/>
      <c r="AU388" s="302"/>
      <c r="AV388" s="407"/>
      <c r="AW388" s="407"/>
      <c r="AX388" s="302"/>
      <c r="AY388" s="407"/>
      <c r="AZ388" s="407"/>
      <c r="BA388" s="302"/>
      <c r="BB388" s="407"/>
      <c r="BC388" s="407"/>
      <c r="BD388" s="302"/>
      <c r="BE388" s="407"/>
      <c r="BF388" s="407"/>
      <c r="BG388" s="302"/>
      <c r="BH388" s="407"/>
      <c r="BI388" s="407"/>
      <c r="BJ388" s="302"/>
      <c r="BK388" s="407"/>
      <c r="BL388" s="407"/>
      <c r="BM388" s="302"/>
      <c r="BN388" s="407"/>
      <c r="BO388" s="407"/>
      <c r="BP388" s="302"/>
      <c r="BQ388" s="407"/>
      <c r="BR388" s="407"/>
      <c r="BS388" s="302"/>
      <c r="BT388" s="407"/>
      <c r="BU388" s="407"/>
      <c r="BV388" s="302"/>
      <c r="BW388" s="407"/>
      <c r="BX388" s="407"/>
      <c r="BY388" s="302"/>
      <c r="BZ388" s="407"/>
      <c r="CA388" s="407"/>
      <c r="CB388" s="189"/>
      <c r="CC388" s="303"/>
      <c r="CD388" s="303"/>
      <c r="CE388" s="53" t="s">
        <v>38</v>
      </c>
      <c r="CF388" s="315"/>
      <c r="CG388" s="315">
        <f>IF(CG389&lt;1,0,CG390-CG389)</f>
        <v>0</v>
      </c>
      <c r="CH388" s="315">
        <f t="shared" ref="CH388:CZ388" ca="1" si="1347">IF(CH389&lt;1,0,CH390-CH389)</f>
        <v>0</v>
      </c>
      <c r="CI388" s="315">
        <f t="shared" ca="1" si="1347"/>
        <v>0</v>
      </c>
      <c r="CJ388" s="315">
        <f t="shared" ca="1" si="1347"/>
        <v>0</v>
      </c>
      <c r="CK388" s="315">
        <f t="shared" ca="1" si="1347"/>
        <v>0</v>
      </c>
      <c r="CL388" s="315">
        <f t="shared" ca="1" si="1347"/>
        <v>0</v>
      </c>
      <c r="CM388" s="315">
        <f t="shared" ca="1" si="1347"/>
        <v>0</v>
      </c>
      <c r="CN388" s="315">
        <f t="shared" ca="1" si="1347"/>
        <v>0</v>
      </c>
      <c r="CO388" s="315">
        <f t="shared" ca="1" si="1347"/>
        <v>0</v>
      </c>
      <c r="CP388" s="315">
        <f t="shared" ca="1" si="1347"/>
        <v>0</v>
      </c>
      <c r="CQ388" s="315">
        <f t="shared" ca="1" si="1347"/>
        <v>0</v>
      </c>
      <c r="CR388" s="315">
        <f t="shared" ca="1" si="1347"/>
        <v>0</v>
      </c>
      <c r="CS388" s="315">
        <f t="shared" ca="1" si="1347"/>
        <v>0</v>
      </c>
      <c r="CT388" s="315">
        <f t="shared" ca="1" si="1347"/>
        <v>0</v>
      </c>
      <c r="CU388" s="315">
        <f t="shared" ca="1" si="1347"/>
        <v>0</v>
      </c>
      <c r="CV388" s="315">
        <f t="shared" ca="1" si="1347"/>
        <v>0</v>
      </c>
      <c r="CW388" s="315">
        <f t="shared" ca="1" si="1347"/>
        <v>0</v>
      </c>
      <c r="CX388" s="315">
        <f t="shared" ca="1" si="1347"/>
        <v>0</v>
      </c>
      <c r="CY388" s="315">
        <f t="shared" ca="1" si="1347"/>
        <v>0</v>
      </c>
      <c r="CZ388" s="315">
        <f t="shared" ca="1" si="1347"/>
        <v>0</v>
      </c>
    </row>
    <row r="389" spans="1:104" ht="14.4" hidden="1" customHeight="1" outlineLevel="1" x14ac:dyDescent="0.3">
      <c r="A389" s="406"/>
      <c r="B389" s="331"/>
      <c r="C389" s="119"/>
      <c r="D389" s="119"/>
      <c r="E389" s="331"/>
      <c r="F389" s="331"/>
      <c r="G389" s="331"/>
      <c r="H389" s="333">
        <f t="shared" si="1183"/>
        <v>0</v>
      </c>
      <c r="I389" s="119"/>
      <c r="J389" s="119"/>
      <c r="K389" s="335">
        <f t="shared" si="1320"/>
        <v>0</v>
      </c>
      <c r="L389" s="336">
        <f t="shared" si="1324"/>
        <v>1</v>
      </c>
      <c r="M389" s="322">
        <f t="shared" si="1181"/>
        <v>0</v>
      </c>
      <c r="N389" s="323">
        <f>_xlfn.IFNA(INDEX(Table_Def[],MATCH(B389,Table_Def[Asset category],0),3),0)</f>
        <v>0</v>
      </c>
      <c r="P389" s="178"/>
      <c r="Q389" s="178"/>
      <c r="R389" s="178"/>
      <c r="S389" s="178"/>
      <c r="T389" s="302"/>
      <c r="U389" s="407"/>
      <c r="V389" s="407"/>
      <c r="W389" s="302"/>
      <c r="X389" s="407"/>
      <c r="Y389" s="407"/>
      <c r="Z389" s="302"/>
      <c r="AA389" s="407"/>
      <c r="AB389" s="407"/>
      <c r="AC389" s="302"/>
      <c r="AD389" s="407"/>
      <c r="AE389" s="407"/>
      <c r="AF389" s="302"/>
      <c r="AG389" s="407"/>
      <c r="AH389" s="407"/>
      <c r="AI389" s="302"/>
      <c r="AJ389" s="407"/>
      <c r="AK389" s="407"/>
      <c r="AL389" s="302"/>
      <c r="AM389" s="407"/>
      <c r="AN389" s="407"/>
      <c r="AO389" s="302"/>
      <c r="AP389" s="407"/>
      <c r="AQ389" s="407"/>
      <c r="AR389" s="302"/>
      <c r="AS389" s="407"/>
      <c r="AT389" s="407"/>
      <c r="AU389" s="302"/>
      <c r="AV389" s="407"/>
      <c r="AW389" s="407"/>
      <c r="AX389" s="302"/>
      <c r="AY389" s="407"/>
      <c r="AZ389" s="407"/>
      <c r="BA389" s="302"/>
      <c r="BB389" s="407"/>
      <c r="BC389" s="407"/>
      <c r="BD389" s="302"/>
      <c r="BE389" s="407"/>
      <c r="BF389" s="407"/>
      <c r="BG389" s="302"/>
      <c r="BH389" s="407"/>
      <c r="BI389" s="407"/>
      <c r="BJ389" s="302"/>
      <c r="BK389" s="407"/>
      <c r="BL389" s="407"/>
      <c r="BM389" s="302"/>
      <c r="BN389" s="407"/>
      <c r="BO389" s="407"/>
      <c r="BP389" s="302"/>
      <c r="BQ389" s="407"/>
      <c r="BR389" s="407"/>
      <c r="BS389" s="302"/>
      <c r="BT389" s="407"/>
      <c r="BU389" s="407"/>
      <c r="BV389" s="302"/>
      <c r="BW389" s="407"/>
      <c r="BX389" s="407"/>
      <c r="BY389" s="302"/>
      <c r="BZ389" s="407"/>
      <c r="CA389" s="407"/>
      <c r="CB389" s="189"/>
      <c r="CC389" s="303"/>
      <c r="CD389" s="303"/>
      <c r="CE389" s="53" t="s">
        <v>47</v>
      </c>
      <c r="CG389" s="315">
        <f>CG387*Insert_Finance!$C$17</f>
        <v>0</v>
      </c>
      <c r="CH389" s="315">
        <f ca="1">CH387*Insert_Finance!$C$17</f>
        <v>0</v>
      </c>
      <c r="CI389" s="315">
        <f ca="1">CI387*Insert_Finance!$C$17</f>
        <v>0</v>
      </c>
      <c r="CJ389" s="315">
        <f ca="1">CJ387*Insert_Finance!$C$17</f>
        <v>0</v>
      </c>
      <c r="CK389" s="315">
        <f ca="1">CK387*Insert_Finance!$C$17</f>
        <v>0</v>
      </c>
      <c r="CL389" s="315">
        <f ca="1">CL387*Insert_Finance!$C$17</f>
        <v>0</v>
      </c>
      <c r="CM389" s="315">
        <f ca="1">CM387*Insert_Finance!$C$17</f>
        <v>0</v>
      </c>
      <c r="CN389" s="315">
        <f ca="1">CN387*Insert_Finance!$C$17</f>
        <v>0</v>
      </c>
      <c r="CO389" s="315">
        <f ca="1">CO387*Insert_Finance!$C$17</f>
        <v>0</v>
      </c>
      <c r="CP389" s="315">
        <f ca="1">CP387*Insert_Finance!$C$17</f>
        <v>0</v>
      </c>
      <c r="CQ389" s="315">
        <f ca="1">CQ387*Insert_Finance!$C$17</f>
        <v>0</v>
      </c>
      <c r="CR389" s="315">
        <f ca="1">CR387*Insert_Finance!$C$17</f>
        <v>0</v>
      </c>
      <c r="CS389" s="315">
        <f ca="1">CS387*Insert_Finance!$C$17</f>
        <v>0</v>
      </c>
      <c r="CT389" s="315">
        <f ca="1">CT387*Insert_Finance!$C$17</f>
        <v>0</v>
      </c>
      <c r="CU389" s="315">
        <f ca="1">CU387*Insert_Finance!$C$17</f>
        <v>0</v>
      </c>
      <c r="CV389" s="315">
        <f ca="1">CV387*Insert_Finance!$C$17</f>
        <v>0</v>
      </c>
      <c r="CW389" s="315">
        <f ca="1">CW387*Insert_Finance!$C$17</f>
        <v>0</v>
      </c>
      <c r="CX389" s="315">
        <f ca="1">CX387*Insert_Finance!$C$17</f>
        <v>0</v>
      </c>
      <c r="CY389" s="315">
        <f ca="1">CY387*Insert_Finance!$C$17</f>
        <v>0</v>
      </c>
      <c r="CZ389" s="315">
        <f ca="1">CZ387*Insert_Finance!$C$17</f>
        <v>0</v>
      </c>
    </row>
    <row r="390" spans="1:104" ht="14.4" hidden="1" customHeight="1" outlineLevel="1" x14ac:dyDescent="0.3">
      <c r="A390" s="406"/>
      <c r="B390" s="331"/>
      <c r="C390" s="119"/>
      <c r="D390" s="119"/>
      <c r="E390" s="331"/>
      <c r="F390" s="331"/>
      <c r="G390" s="331"/>
      <c r="H390" s="333">
        <f t="shared" si="1183"/>
        <v>0</v>
      </c>
      <c r="I390" s="119"/>
      <c r="J390" s="119"/>
      <c r="K390" s="335">
        <f t="shared" si="1320"/>
        <v>0</v>
      </c>
      <c r="L390" s="336">
        <f t="shared" si="1324"/>
        <v>1</v>
      </c>
      <c r="M390" s="322">
        <f t="shared" si="1181"/>
        <v>0</v>
      </c>
      <c r="N390" s="323">
        <f>_xlfn.IFNA(INDEX(Table_Def[],MATCH(B390,Table_Def[Asset category],0),3),0)</f>
        <v>0</v>
      </c>
      <c r="P390" s="178"/>
      <c r="Q390" s="178"/>
      <c r="R390" s="178"/>
      <c r="S390" s="178"/>
      <c r="T390" s="302"/>
      <c r="U390" s="407"/>
      <c r="V390" s="407"/>
      <c r="W390" s="302"/>
      <c r="X390" s="407"/>
      <c r="Y390" s="407"/>
      <c r="Z390" s="302"/>
      <c r="AA390" s="407"/>
      <c r="AB390" s="407"/>
      <c r="AC390" s="302"/>
      <c r="AD390" s="407"/>
      <c r="AE390" s="407"/>
      <c r="AF390" s="302"/>
      <c r="AG390" s="407"/>
      <c r="AH390" s="407"/>
      <c r="AI390" s="302"/>
      <c r="AJ390" s="407"/>
      <c r="AK390" s="407"/>
      <c r="AL390" s="302"/>
      <c r="AM390" s="407"/>
      <c r="AN390" s="407"/>
      <c r="AO390" s="302"/>
      <c r="AP390" s="407"/>
      <c r="AQ390" s="407"/>
      <c r="AR390" s="302"/>
      <c r="AS390" s="407"/>
      <c r="AT390" s="407"/>
      <c r="AU390" s="302"/>
      <c r="AV390" s="407"/>
      <c r="AW390" s="407"/>
      <c r="AX390" s="302"/>
      <c r="AY390" s="407"/>
      <c r="AZ390" s="407"/>
      <c r="BA390" s="302"/>
      <c r="BB390" s="407"/>
      <c r="BC390" s="407"/>
      <c r="BD390" s="302"/>
      <c r="BE390" s="407"/>
      <c r="BF390" s="407"/>
      <c r="BG390" s="302"/>
      <c r="BH390" s="407"/>
      <c r="BI390" s="407"/>
      <c r="BJ390" s="302"/>
      <c r="BK390" s="407"/>
      <c r="BL390" s="407"/>
      <c r="BM390" s="302"/>
      <c r="BN390" s="407"/>
      <c r="BO390" s="407"/>
      <c r="BP390" s="302"/>
      <c r="BQ390" s="407"/>
      <c r="BR390" s="407"/>
      <c r="BS390" s="302"/>
      <c r="BT390" s="407"/>
      <c r="BU390" s="407"/>
      <c r="BV390" s="302"/>
      <c r="BW390" s="407"/>
      <c r="BX390" s="407"/>
      <c r="BY390" s="302"/>
      <c r="BZ390" s="407"/>
      <c r="CA390" s="407"/>
      <c r="CB390" s="189"/>
      <c r="CC390" s="303"/>
      <c r="CD390" s="303"/>
      <c r="CE390" s="53" t="s">
        <v>48</v>
      </c>
      <c r="CF390" s="315"/>
      <c r="CG390" s="315">
        <f ca="1">IF(CG387=0,0,
IF(CG387&lt;1,0,
IF($N384-CG385&lt;&gt;$N384,-PMT(Insert_Finance!$C$17,$N384,OFFSET(CG387,,(CG385-$N384),1,1),0,0),
IF(CG385=0,0,CF390))))</f>
        <v>0</v>
      </c>
      <c r="CH390" s="315">
        <f ca="1">IF(CH387=0,0,
IF(CH387&lt;1,0,
IF($N384-CH385&lt;&gt;$N384,-PMT(Insert_Finance!$C$17,$N384,OFFSET(CH387,,(CH385-$N384),1,1),0,0),
IF(CH385=0,0,CG390))))</f>
        <v>0</v>
      </c>
      <c r="CI390" s="315">
        <f ca="1">IF(CI387=0,0,
IF(CI387&lt;1,0,
IF($N384-CI385&lt;&gt;$N384,-PMT(Insert_Finance!$C$17,$N384,OFFSET(CI387,,(CI385-$N384),1,1),0,0),
IF(CI385=0,0,CH390))))</f>
        <v>0</v>
      </c>
      <c r="CJ390" s="315">
        <f ca="1">IF(CJ387=0,0,
IF(CJ387&lt;1,0,
IF($N384-CJ385&lt;&gt;$N384,-PMT(Insert_Finance!$C$17,$N384,OFFSET(CJ387,,(CJ385-$N384),1,1),0,0),
IF(CJ385=0,0,CI390))))</f>
        <v>0</v>
      </c>
      <c r="CK390" s="315">
        <f ca="1">IF(CK387=0,0,
IF(CK387&lt;1,0,
IF($N384-CK385&lt;&gt;$N384,-PMT(Insert_Finance!$C$17,$N384,OFFSET(CK387,,(CK385-$N384),1,1),0,0),
IF(CK385=0,0,CJ390))))</f>
        <v>0</v>
      </c>
      <c r="CL390" s="315">
        <f ca="1">IF(CL387=0,0,
IF(CL387&lt;1,0,
IF($N384-CL385&lt;&gt;$N384,-PMT(Insert_Finance!$C$17,$N384,OFFSET(CL387,,(CL385-$N384),1,1),0,0),
IF(CL385=0,0,CK390))))</f>
        <v>0</v>
      </c>
      <c r="CM390" s="315">
        <f ca="1">IF(CM387=0,0,
IF(CM387&lt;1,0,
IF($N384-CM385&lt;&gt;$N384,-PMT(Insert_Finance!$C$17,$N384,OFFSET(CM387,,(CM385-$N384),1,1),0,0),
IF(CM385=0,0,CL390))))</f>
        <v>0</v>
      </c>
      <c r="CN390" s="315">
        <f ca="1">IF(CN387=0,0,
IF(CN387&lt;1,0,
IF($N384-CN385&lt;&gt;$N384,-PMT(Insert_Finance!$C$17,$N384,OFFSET(CN387,,(CN385-$N384),1,1),0,0),
IF(CN385=0,0,CM390))))</f>
        <v>0</v>
      </c>
      <c r="CO390" s="315">
        <f ca="1">IF(CO387=0,0,
IF(CO387&lt;1,0,
IF($N384-CO385&lt;&gt;$N384,-PMT(Insert_Finance!$C$17,$N384,OFFSET(CO387,,(CO385-$N384),1,1),0,0),
IF(CO385=0,0,CN390))))</f>
        <v>0</v>
      </c>
      <c r="CP390" s="315">
        <f ca="1">IF(CP387=0,0,
IF(CP387&lt;1,0,
IF($N384-CP385&lt;&gt;$N384,-PMT(Insert_Finance!$C$17,$N384,OFFSET(CP387,,(CP385-$N384),1,1),0,0),
IF(CP385=0,0,CO390))))</f>
        <v>0</v>
      </c>
      <c r="CQ390" s="315">
        <f ca="1">IF(CQ387=0,0,
IF(CQ387&lt;1,0,
IF($N384-CQ385&lt;&gt;$N384,-PMT(Insert_Finance!$C$17,$N384,OFFSET(CQ387,,(CQ385-$N384),1,1),0,0),
IF(CQ385=0,0,CP390))))</f>
        <v>0</v>
      </c>
      <c r="CR390" s="315">
        <f ca="1">IF(CR387=0,0,
IF(CR387&lt;1,0,
IF($N384-CR385&lt;&gt;$N384,-PMT(Insert_Finance!$C$17,$N384,OFFSET(CR387,,(CR385-$N384),1,1),0,0),
IF(CR385=0,0,CQ390))))</f>
        <v>0</v>
      </c>
      <c r="CS390" s="315">
        <f ca="1">IF(CS387=0,0,
IF(CS387&lt;1,0,
IF($N384-CS385&lt;&gt;$N384,-PMT(Insert_Finance!$C$17,$N384,OFFSET(CS387,,(CS385-$N384),1,1),0,0),
IF(CS385=0,0,CR390))))</f>
        <v>0</v>
      </c>
      <c r="CT390" s="315">
        <f ca="1">IF(CT387=0,0,
IF(CT387&lt;1,0,
IF($N384-CT385&lt;&gt;$N384,-PMT(Insert_Finance!$C$17,$N384,OFFSET(CT387,,(CT385-$N384),1,1),0,0),
IF(CT385=0,0,CS390))))</f>
        <v>0</v>
      </c>
      <c r="CU390" s="315">
        <f ca="1">IF(CU387=0,0,
IF(CU387&lt;1,0,
IF($N384-CU385&lt;&gt;$N384,-PMT(Insert_Finance!$C$17,$N384,OFFSET(CU387,,(CU385-$N384),1,1),0,0),
IF(CU385=0,0,CT390))))</f>
        <v>0</v>
      </c>
      <c r="CV390" s="315">
        <f ca="1">IF(CV387=0,0,
IF(CV387&lt;1,0,
IF($N384-CV385&lt;&gt;$N384,-PMT(Insert_Finance!$C$17,$N384,OFFSET(CV387,,(CV385-$N384),1,1),0,0),
IF(CV385=0,0,CU390))))</f>
        <v>0</v>
      </c>
      <c r="CW390" s="315">
        <f ca="1">IF(CW387=0,0,
IF(CW387&lt;1,0,
IF($N384-CW385&lt;&gt;$N384,-PMT(Insert_Finance!$C$17,$N384,OFFSET(CW387,,(CW385-$N384),1,1),0,0),
IF(CW385=0,0,CV390))))</f>
        <v>0</v>
      </c>
      <c r="CX390" s="315">
        <f ca="1">IF(CX387=0,0,
IF(CX387&lt;1,0,
IF($N384-CX385&lt;&gt;$N384,-PMT(Insert_Finance!$C$17,$N384,OFFSET(CX387,,(CX385-$N384),1,1),0,0),
IF(CX385=0,0,CW390))))</f>
        <v>0</v>
      </c>
      <c r="CY390" s="315">
        <f ca="1">IF(CY387=0,0,
IF(CY387&lt;1,0,
IF($N384-CY385&lt;&gt;$N384,-PMT(Insert_Finance!$C$17,$N384,OFFSET(CY387,,(CY385-$N384),1,1),0,0),
IF(CY385=0,0,CX390))))</f>
        <v>0</v>
      </c>
      <c r="CZ390" s="315">
        <f ca="1">IF(CZ387=0,0,
IF(CZ387&lt;1,0,
IF($N384-CZ385&lt;&gt;$N384,-PMT(Insert_Finance!$C$17,$N384,OFFSET(CZ387,,(CZ385-$N384),1,1),0,0),
IF(CZ385=0,0,CY390))))</f>
        <v>0</v>
      </c>
    </row>
    <row r="391" spans="1:104" collapsed="1" x14ac:dyDescent="0.3"/>
    <row r="394" spans="1:104" ht="40.5" customHeight="1" x14ac:dyDescent="0.3">
      <c r="B394" s="408" t="s">
        <v>33</v>
      </c>
      <c r="C394" s="408" t="s">
        <v>283</v>
      </c>
      <c r="D394" s="178"/>
      <c r="F394" s="53"/>
      <c r="G394" s="53"/>
    </row>
    <row r="395" spans="1:104" x14ac:dyDescent="0.3">
      <c r="A395" s="791"/>
      <c r="B395" s="331" t="s">
        <v>13</v>
      </c>
      <c r="C395" s="331" t="s">
        <v>14</v>
      </c>
      <c r="D395" s="178"/>
      <c r="F395" s="53"/>
      <c r="G395" s="53"/>
    </row>
    <row r="396" spans="1:104" x14ac:dyDescent="0.3">
      <c r="A396" s="791"/>
      <c r="B396" s="331" t="s">
        <v>14</v>
      </c>
      <c r="C396" s="409" t="s">
        <v>15</v>
      </c>
      <c r="D396" s="178"/>
      <c r="F396" s="53"/>
      <c r="G396" s="53"/>
    </row>
    <row r="397" spans="1:104" x14ac:dyDescent="0.3">
      <c r="A397" s="791"/>
      <c r="B397" s="409" t="s">
        <v>15</v>
      </c>
      <c r="C397" s="331" t="s">
        <v>16</v>
      </c>
      <c r="D397" s="178"/>
      <c r="F397" s="53"/>
      <c r="G397" s="53"/>
    </row>
    <row r="398" spans="1:104" x14ac:dyDescent="0.3">
      <c r="A398" s="791"/>
      <c r="B398" s="331" t="s">
        <v>16</v>
      </c>
      <c r="C398" s="331" t="s">
        <v>17</v>
      </c>
      <c r="D398" s="178"/>
      <c r="F398" s="53"/>
      <c r="G398" s="53"/>
    </row>
    <row r="399" spans="1:104" x14ac:dyDescent="0.3">
      <c r="A399" s="791"/>
      <c r="B399" s="331" t="s">
        <v>17</v>
      </c>
      <c r="C399" s="409" t="s">
        <v>18</v>
      </c>
      <c r="D399" s="178"/>
      <c r="F399" s="53"/>
      <c r="G399" s="53"/>
    </row>
    <row r="400" spans="1:104" x14ac:dyDescent="0.3">
      <c r="A400" s="791"/>
      <c r="B400" s="409" t="s">
        <v>18</v>
      </c>
      <c r="C400" s="331" t="s">
        <v>19</v>
      </c>
      <c r="D400" s="178"/>
      <c r="F400" s="53"/>
      <c r="G400" s="53"/>
    </row>
    <row r="401" spans="1:7" x14ac:dyDescent="0.3">
      <c r="A401" s="791"/>
      <c r="B401" s="331" t="s">
        <v>19</v>
      </c>
      <c r="C401" s="331" t="s">
        <v>20</v>
      </c>
      <c r="D401" s="178"/>
      <c r="F401" s="53"/>
      <c r="G401" s="53"/>
    </row>
    <row r="402" spans="1:7" x14ac:dyDescent="0.3">
      <c r="A402" s="791"/>
      <c r="B402" s="331" t="s">
        <v>20</v>
      </c>
      <c r="C402" s="409" t="s">
        <v>21</v>
      </c>
      <c r="D402" s="178"/>
      <c r="F402" s="53"/>
      <c r="G402" s="53"/>
    </row>
    <row r="403" spans="1:7" x14ac:dyDescent="0.3">
      <c r="A403" s="791"/>
      <c r="B403" s="409" t="s">
        <v>21</v>
      </c>
      <c r="C403" s="331" t="s">
        <v>22</v>
      </c>
      <c r="D403" s="178"/>
      <c r="F403" s="53"/>
      <c r="G403" s="53"/>
    </row>
    <row r="404" spans="1:7" x14ac:dyDescent="0.3">
      <c r="A404" s="791"/>
      <c r="B404" s="331" t="s">
        <v>22</v>
      </c>
      <c r="C404" s="331" t="s">
        <v>23</v>
      </c>
      <c r="D404" s="178"/>
      <c r="F404" s="53"/>
      <c r="G404" s="53"/>
    </row>
    <row r="405" spans="1:7" x14ac:dyDescent="0.3">
      <c r="A405" s="791"/>
      <c r="B405" s="331" t="s">
        <v>23</v>
      </c>
      <c r="C405" s="409" t="s">
        <v>24</v>
      </c>
      <c r="D405" s="178"/>
      <c r="F405" s="53"/>
      <c r="G405" s="53"/>
    </row>
    <row r="406" spans="1:7" x14ac:dyDescent="0.3">
      <c r="A406" s="791"/>
      <c r="B406" s="409" t="s">
        <v>24</v>
      </c>
      <c r="C406" s="331" t="s">
        <v>25</v>
      </c>
      <c r="D406" s="178"/>
      <c r="F406" s="53"/>
      <c r="G406" s="53"/>
    </row>
    <row r="407" spans="1:7" x14ac:dyDescent="0.3">
      <c r="A407" s="791"/>
      <c r="B407" s="331" t="s">
        <v>25</v>
      </c>
      <c r="C407" s="331" t="s">
        <v>26</v>
      </c>
      <c r="D407" s="178"/>
      <c r="F407" s="53"/>
      <c r="G407" s="53"/>
    </row>
    <row r="408" spans="1:7" x14ac:dyDescent="0.3">
      <c r="A408" s="791"/>
      <c r="B408" s="331" t="s">
        <v>26</v>
      </c>
      <c r="C408" s="409" t="s">
        <v>27</v>
      </c>
      <c r="D408" s="178"/>
      <c r="F408" s="53"/>
      <c r="G408" s="53"/>
    </row>
    <row r="409" spans="1:7" x14ac:dyDescent="0.3">
      <c r="A409" s="791"/>
      <c r="B409" s="409" t="s">
        <v>27</v>
      </c>
      <c r="C409" s="331" t="s">
        <v>28</v>
      </c>
      <c r="D409" s="178"/>
      <c r="F409" s="53"/>
      <c r="G409" s="53"/>
    </row>
    <row r="410" spans="1:7" x14ac:dyDescent="0.3">
      <c r="A410" s="791"/>
      <c r="B410" s="331" t="s">
        <v>28</v>
      </c>
      <c r="C410" s="331" t="s">
        <v>29</v>
      </c>
      <c r="D410" s="178"/>
      <c r="F410" s="53"/>
      <c r="G410" s="53"/>
    </row>
    <row r="411" spans="1:7" x14ac:dyDescent="0.3">
      <c r="A411" s="791"/>
      <c r="B411" s="331" t="s">
        <v>29</v>
      </c>
      <c r="C411" s="331" t="s">
        <v>30</v>
      </c>
      <c r="D411" s="178"/>
      <c r="F411" s="53"/>
      <c r="G411" s="53"/>
    </row>
    <row r="412" spans="1:7" x14ac:dyDescent="0.3">
      <c r="A412" s="791"/>
      <c r="B412" s="331" t="s">
        <v>30</v>
      </c>
      <c r="C412" s="409" t="s">
        <v>31</v>
      </c>
      <c r="D412" s="178"/>
      <c r="F412" s="53"/>
      <c r="G412" s="53"/>
    </row>
    <row r="413" spans="1:7" x14ac:dyDescent="0.3">
      <c r="A413" s="791"/>
      <c r="B413" s="409" t="s">
        <v>31</v>
      </c>
      <c r="C413" s="331" t="s">
        <v>32</v>
      </c>
      <c r="D413" s="178"/>
      <c r="F413" s="53"/>
      <c r="G413" s="53"/>
    </row>
    <row r="414" spans="1:7" x14ac:dyDescent="0.3">
      <c r="A414" s="791"/>
      <c r="B414" s="331" t="s">
        <v>32</v>
      </c>
      <c r="C414" s="331" t="s">
        <v>284</v>
      </c>
      <c r="D414" s="178"/>
      <c r="F414" s="53"/>
      <c r="G414" s="53"/>
    </row>
  </sheetData>
  <sheetProtection algorithmName="SHA-512" hashValue="2gFHkW+nsV+I0DsRbX/alX8Ch+zChdCOqQR3Zk65/1JqZwWL7d8JbdSykPC/Des4665Wl1Fo6qo/53lWxfsyqg==" saltValue="O0W3v2HXKzKWoTcyWyJIqg==" spinCount="100000" sheet="1" objects="1" scenarios="1"/>
  <mergeCells count="37">
    <mergeCell ref="B242:N242"/>
    <mergeCell ref="B64:N64"/>
    <mergeCell ref="B227:N227"/>
    <mergeCell ref="A1:B1"/>
    <mergeCell ref="A395:A414"/>
    <mergeCell ref="B21:N21"/>
    <mergeCell ref="B362:N362"/>
    <mergeCell ref="A9:A12"/>
    <mergeCell ref="B170:N170"/>
    <mergeCell ref="CU19:CX20"/>
    <mergeCell ref="B8:D8"/>
    <mergeCell ref="B14:D14"/>
    <mergeCell ref="T17:V17"/>
    <mergeCell ref="L16:O19"/>
    <mergeCell ref="CG19:CJ20"/>
    <mergeCell ref="CL19:CN20"/>
    <mergeCell ref="CP19:CS20"/>
    <mergeCell ref="J17:K19"/>
    <mergeCell ref="W17:Y17"/>
    <mergeCell ref="Z17:AB17"/>
    <mergeCell ref="AC17:AE17"/>
    <mergeCell ref="AF17:AH17"/>
    <mergeCell ref="AI17:AK17"/>
    <mergeCell ref="AL17:AN17"/>
    <mergeCell ref="AO17:AQ17"/>
    <mergeCell ref="AR17:AT17"/>
    <mergeCell ref="AU17:AW17"/>
    <mergeCell ref="AX17:AZ17"/>
    <mergeCell ref="BA17:BC17"/>
    <mergeCell ref="BD17:BF17"/>
    <mergeCell ref="BV17:BX17"/>
    <mergeCell ref="BY17:CA17"/>
    <mergeCell ref="BG17:BI17"/>
    <mergeCell ref="BJ17:BL17"/>
    <mergeCell ref="BM17:BO17"/>
    <mergeCell ref="BP17:BR17"/>
    <mergeCell ref="BS17:BU17"/>
  </mergeCells>
  <phoneticPr fontId="18" type="noConversion"/>
  <conditionalFormatting sqref="I25:I28 J363:M384 J22:M361 K385:M390">
    <cfRule type="beginsWith" dxfId="31" priority="87" operator="beginsWith" text="OK">
      <formula>LEFT(I22,LEN("OK"))="OK"</formula>
    </cfRule>
    <cfRule type="containsText" dxfId="30" priority="88" operator="containsText" text="NOK">
      <formula>NOT(ISERROR(SEARCH("NOK",I22)))</formula>
    </cfRule>
  </conditionalFormatting>
  <conditionalFormatting sqref="I65 I72 I79 I86 I93 I100 I107 I114 I121">
    <cfRule type="beginsWith" dxfId="29" priority="85" operator="beginsWith" text="OK">
      <formula>LEFT(I65,LEN("OK"))="OK"</formula>
    </cfRule>
    <cfRule type="containsText" dxfId="28" priority="86" operator="containsText" text="NOK">
      <formula>NOT(ISERROR(SEARCH("NOK",I65)))</formula>
    </cfRule>
  </conditionalFormatting>
  <conditionalFormatting sqref="I135 I142 I149 I156 I163 I171 I178 I185 I192 I199 I206 I213 I220 I228 I235 I243 I250 I257 I264 I271 I278 I285 I292 I299 I306 I313 I320 I327 I334 I341 I348 I355 I363 I370 I377 I384">
    <cfRule type="beginsWith" dxfId="27" priority="89" operator="beginsWith" text="OK">
      <formula>LEFT(I135,LEN("OK"))="OK"</formula>
    </cfRule>
    <cfRule type="containsText" dxfId="26" priority="90" operator="containsText" text="NOK">
      <formula>NOT(ISERROR(SEARCH("NOK",I135)))</formula>
    </cfRule>
  </conditionalFormatting>
  <conditionalFormatting sqref="I128">
    <cfRule type="beginsWith" dxfId="25" priority="83" operator="beginsWith" text="OK">
      <formula>LEFT(I128,LEN("OK"))="OK"</formula>
    </cfRule>
    <cfRule type="containsText" dxfId="24" priority="84" operator="containsText" text="NOK">
      <formula>NOT(ISERROR(SEARCH("NOK",I128)))</formula>
    </cfRule>
  </conditionalFormatting>
  <conditionalFormatting sqref="I22">
    <cfRule type="beginsWith" dxfId="23" priority="61" operator="beginsWith" text="OK">
      <formula>LEFT(I22,LEN("OK"))="OK"</formula>
    </cfRule>
    <cfRule type="containsText" dxfId="22" priority="62" operator="containsText" text="NOK">
      <formula>NOT(ISERROR(SEARCH("NOK",I22)))</formula>
    </cfRule>
  </conditionalFormatting>
  <conditionalFormatting sqref="I29">
    <cfRule type="beginsWith" dxfId="21" priority="53" operator="beginsWith" text="OK">
      <formula>LEFT(I29,LEN("OK"))="OK"</formula>
    </cfRule>
    <cfRule type="containsText" dxfId="20" priority="54" operator="containsText" text="NOK">
      <formula>NOT(ISERROR(SEARCH("NOK",I29)))</formula>
    </cfRule>
  </conditionalFormatting>
  <conditionalFormatting sqref="I36">
    <cfRule type="beginsWith" dxfId="19" priority="45" operator="beginsWith" text="OK">
      <formula>LEFT(I36,LEN("OK"))="OK"</formula>
    </cfRule>
    <cfRule type="containsText" dxfId="18" priority="46" operator="containsText" text="NOK">
      <formula>NOT(ISERROR(SEARCH("NOK",I36)))</formula>
    </cfRule>
  </conditionalFormatting>
  <conditionalFormatting sqref="I43">
    <cfRule type="beginsWith" dxfId="17" priority="37" operator="beginsWith" text="OK">
      <formula>LEFT(I43,LEN("OK"))="OK"</formula>
    </cfRule>
    <cfRule type="containsText" dxfId="16" priority="38" operator="containsText" text="NOK">
      <formula>NOT(ISERROR(SEARCH("NOK",I43)))</formula>
    </cfRule>
  </conditionalFormatting>
  <conditionalFormatting sqref="I50">
    <cfRule type="beginsWith" dxfId="15" priority="29" operator="beginsWith" text="OK">
      <formula>LEFT(I50,LEN("OK"))="OK"</formula>
    </cfRule>
    <cfRule type="containsText" dxfId="14" priority="30" operator="containsText" text="NOK">
      <formula>NOT(ISERROR(SEARCH("NOK",I50)))</formula>
    </cfRule>
  </conditionalFormatting>
  <conditionalFormatting sqref="I57">
    <cfRule type="beginsWith" dxfId="13" priority="21" operator="beginsWith" text="OK">
      <formula>LEFT(I57,LEN("OK"))="OK"</formula>
    </cfRule>
    <cfRule type="containsText" dxfId="12" priority="22" operator="containsText" text="NOK">
      <formula>NOT(ISERROR(SEARCH("NOK",I57)))</formula>
    </cfRule>
  </conditionalFormatting>
  <conditionalFormatting sqref="F10:G12">
    <cfRule type="cellIs" dxfId="11" priority="11" operator="equal">
      <formula>"ERROR"</formula>
    </cfRule>
    <cfRule type="cellIs" dxfId="10" priority="12" operator="equal">
      <formula>"OK"</formula>
    </cfRule>
  </conditionalFormatting>
  <conditionalFormatting sqref="J242:M242">
    <cfRule type="beginsWith" dxfId="9" priority="3" operator="beginsWith" text="OK">
      <formula>LEFT(J242,LEN("OK"))="OK"</formula>
    </cfRule>
    <cfRule type="containsText" dxfId="8" priority="4" operator="containsText" text="NOK">
      <formula>NOT(ISERROR(SEARCH("NOK",J242)))</formula>
    </cfRule>
  </conditionalFormatting>
  <conditionalFormatting sqref="J170:M170">
    <cfRule type="beginsWith" dxfId="7" priority="7" operator="beginsWith" text="OK">
      <formula>LEFT(J170,LEN("OK"))="OK"</formula>
    </cfRule>
    <cfRule type="containsText" dxfId="6" priority="8" operator="containsText" text="NOK">
      <formula>NOT(ISERROR(SEARCH("NOK",J170)))</formula>
    </cfRule>
  </conditionalFormatting>
  <conditionalFormatting sqref="J227:M227">
    <cfRule type="beginsWith" dxfId="5" priority="5" operator="beginsWith" text="OK">
      <formula>LEFT(J227,LEN("OK"))="OK"</formula>
    </cfRule>
    <cfRule type="containsText" dxfId="4" priority="6" operator="containsText" text="NOK">
      <formula>NOT(ISERROR(SEARCH("NOK",J227)))</formula>
    </cfRule>
  </conditionalFormatting>
  <conditionalFormatting sqref="J362:M362">
    <cfRule type="beginsWith" dxfId="3" priority="1" operator="beginsWith" text="OK">
      <formula>LEFT(J362,LEN("OK"))="OK"</formula>
    </cfRule>
    <cfRule type="containsText" dxfId="2" priority="2" operator="containsText" text="NOK">
      <formula>NOT(ISERROR(SEARCH("NOK",J362)))</formula>
    </cfRule>
  </conditionalFormatting>
  <dataValidations count="2">
    <dataValidation type="list" allowBlank="1" showInputMessage="1" showErrorMessage="1" sqref="C13 I22 I29 I36 I43 I50 I65 I72 I79 I86 I93 I100 I107 I114 I121 I128 I135 I142 I149 I156 I163 I171 I178 I185 I192 I199 I206 I213 I220 I228 I235 I243 I250 I257 I264 I271 I278 I285 I292 I299 I306 I313 I320 I327 I334 I341 I348 I355 I363 I370 I377 I384 C5:C7 I57" xr:uid="{00000000-0002-0000-0400-000000000000}">
      <formula1>Financ_Y</formula1>
    </dataValidation>
    <dataValidation type="list" allowBlank="1" showInputMessage="1" showErrorMessage="1" sqref="J363:J384 J22:J63 J65:J361" xr:uid="{4C85CC70-4CED-4261-A106-96DCA488F9C9}">
      <formula1>$B$10:$B$12</formula1>
    </dataValidation>
  </dataValidations>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7">
        <x14:dataValidation type="list" allowBlank="1" showInputMessage="1" showErrorMessage="1" xr:uid="{3F9C4665-2E3C-48B9-98A9-8F9644DACD90}">
          <x14:formula1>
            <xm:f>Insert_Asset_Definitions!$B$5:$B$16</xm:f>
          </x14:formula1>
          <xm:sqref>B58:B63 B170 B65:B163</xm:sqref>
        </x14:dataValidation>
        <x14:dataValidation type="list" allowBlank="1" showInputMessage="1" showErrorMessage="1" xr:uid="{8A7713C2-67D8-4AB0-B985-6FEE5B3A62EB}">
          <x14:formula1>
            <xm:f>Insert_Asset_Definitions!$B$44:$B$54</xm:f>
          </x14:formula1>
          <xm:sqref>B356:B362</xm:sqref>
        </x14:dataValidation>
        <x14:dataValidation type="list" allowBlank="1" showInputMessage="1" showErrorMessage="1" xr:uid="{9B59270F-AEAC-4C2B-BEFE-2E7AFBF513BD}">
          <x14:formula1>
            <xm:f>Insert_Asset_Definitions!$B$51:$B$54</xm:f>
          </x14:formula1>
          <xm:sqref>B363:B384</xm:sqref>
        </x14:dataValidation>
        <x14:dataValidation type="list" allowBlank="1" showInputMessage="1" showErrorMessage="1" xr:uid="{3CC2A9FF-7126-4485-8BA4-4775B52F2B46}">
          <x14:formula1>
            <xm:f>Insert_Asset_Definitions!$B$44:$B$49</xm:f>
          </x14:formula1>
          <xm:sqref>B22:B57</xm:sqref>
        </x14:dataValidation>
        <x14:dataValidation type="list" allowBlank="1" showInputMessage="1" showErrorMessage="1" xr:uid="{EDDA3813-42A4-432C-8633-84BB90F0EBF0}">
          <x14:formula1>
            <xm:f>Insert_Asset_Definitions!$B$26:$B$27</xm:f>
          </x14:formula1>
          <xm:sqref>B228:B235</xm:sqref>
        </x14:dataValidation>
        <x14:dataValidation type="list" allowBlank="1" showInputMessage="1" showErrorMessage="1" xr:uid="{78D389B5-3EDD-4B1D-8FA6-E8B4D9FE368C}">
          <x14:formula1>
            <xm:f>Insert_Asset_Definitions!$B$18:$B$24</xm:f>
          </x14:formula1>
          <xm:sqref>B164:B220</xm:sqref>
        </x14:dataValidation>
        <x14:dataValidation type="list" allowBlank="1" showInputMessage="1" showErrorMessage="1" xr:uid="{FC4DF771-28C5-4CD3-A944-57D484D7928C}">
          <x14:formula1>
            <xm:f>Insert_Asset_Definitions!$B$29:$B$42</xm:f>
          </x14:formula1>
          <xm:sqref>B221:B227 B236:B355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CC66FF"/>
  </sheetPr>
  <dimension ref="A1:AU77"/>
  <sheetViews>
    <sheetView showGridLines="0" zoomScale="90" zoomScaleNormal="90" workbookViewId="0">
      <selection activeCell="M40" sqref="M40"/>
    </sheetView>
  </sheetViews>
  <sheetFormatPr defaultColWidth="11.44140625" defaultRowHeight="14.4" x14ac:dyDescent="0.3"/>
  <cols>
    <col min="1" max="1" width="5.6640625" style="53" customWidth="1"/>
    <col min="2" max="2" width="49.109375" style="53" customWidth="1"/>
    <col min="3" max="3" width="24.33203125" style="53" bestFit="1" customWidth="1"/>
    <col min="4" max="4" width="1.44140625" style="53" customWidth="1"/>
    <col min="5" max="5" width="18.33203125" style="53" customWidth="1"/>
    <col min="6" max="6" width="0.6640625" style="53" customWidth="1"/>
    <col min="7" max="7" width="19.33203125" style="53" customWidth="1"/>
    <col min="8" max="8" width="1.109375" style="53" customWidth="1"/>
    <col min="9" max="9" width="20.5546875" style="53" customWidth="1"/>
    <col min="10" max="10" width="0.88671875" style="53" customWidth="1"/>
    <col min="11" max="11" width="19.88671875" style="53" customWidth="1"/>
    <col min="12" max="12" width="0.6640625" style="53" customWidth="1"/>
    <col min="13" max="13" width="18.44140625" style="53" bestFit="1" customWidth="1"/>
    <col min="14" max="14" width="1.109375" style="53" customWidth="1"/>
    <col min="15" max="15" width="18.6640625" style="53" customWidth="1"/>
    <col min="16" max="16" width="1.33203125" style="53" customWidth="1"/>
    <col min="17" max="17" width="18.33203125" style="53" customWidth="1"/>
    <col min="18" max="18" width="1.44140625" style="53" customWidth="1"/>
    <col min="19" max="19" width="18.5546875" style="53" customWidth="1"/>
    <col min="20" max="20" width="1.33203125" style="53" customWidth="1"/>
    <col min="21" max="21" width="20" style="53" customWidth="1"/>
    <col min="22" max="22" width="1.109375" style="53" customWidth="1"/>
    <col min="23" max="23" width="18.44140625" style="53" bestFit="1" customWidth="1"/>
    <col min="24" max="24" width="1.109375" style="53" customWidth="1"/>
    <col min="25" max="25" width="18.44140625" style="53" bestFit="1" customWidth="1"/>
    <col min="26" max="26" width="1.109375" style="53" customWidth="1"/>
    <col min="27" max="27" width="20" style="53" customWidth="1"/>
    <col min="28" max="28" width="1.109375" style="53" customWidth="1"/>
    <col min="29" max="29" width="19.6640625" style="53" customWidth="1"/>
    <col min="30" max="30" width="1.109375" style="53" customWidth="1"/>
    <col min="31" max="31" width="19.88671875" style="53" customWidth="1"/>
    <col min="32" max="32" width="1.6640625" style="53" customWidth="1"/>
    <col min="33" max="33" width="17.88671875" style="53" customWidth="1"/>
    <col min="34" max="34" width="1.5546875" style="53" customWidth="1"/>
    <col min="35" max="35" width="18.6640625" style="53" customWidth="1"/>
    <col min="36" max="36" width="1.44140625" style="53" customWidth="1"/>
    <col min="37" max="37" width="18.44140625" style="53" bestFit="1" customWidth="1"/>
    <col min="38" max="38" width="1.44140625" style="53" customWidth="1"/>
    <col min="39" max="39" width="18.109375" style="53" customWidth="1"/>
    <col min="40" max="40" width="1.44140625" style="53" customWidth="1"/>
    <col min="41" max="41" width="20.44140625" style="53" customWidth="1"/>
    <col min="42" max="42" width="1.33203125" style="53" customWidth="1"/>
    <col min="43" max="43" width="22.109375" style="53" customWidth="1"/>
    <col min="44" max="44" width="4.5546875" style="53" customWidth="1"/>
    <col min="45" max="45" width="38.109375" style="53" bestFit="1" customWidth="1"/>
    <col min="46" max="46" width="3.88671875" style="53" customWidth="1"/>
    <col min="47" max="47" width="38.109375" style="53" bestFit="1" customWidth="1"/>
    <col min="48" max="16384" width="11.44140625" style="53"/>
  </cols>
  <sheetData>
    <row r="1" spans="1:47" ht="19.95" customHeight="1" thickBot="1" x14ac:dyDescent="0.35">
      <c r="A1" s="755" t="s">
        <v>258</v>
      </c>
      <c r="B1" s="756"/>
    </row>
    <row r="2" spans="1:47" ht="9.9" customHeight="1" x14ac:dyDescent="0.3"/>
    <row r="3" spans="1:47" ht="9.9" customHeight="1" x14ac:dyDescent="0.3"/>
    <row r="4" spans="1:47" x14ac:dyDescent="0.3">
      <c r="B4" s="198" t="s">
        <v>39</v>
      </c>
      <c r="C4" s="410">
        <f>Insert_Finance!C3</f>
        <v>0</v>
      </c>
      <c r="D4" s="411"/>
      <c r="E4" s="412" t="e">
        <f>INDEX(Insert_Assets!$B$395:$C$414,MATCH(Insert_Finance!C3,Financ_Y,0),2)</f>
        <v>#N/A</v>
      </c>
      <c r="F4" s="181"/>
      <c r="G4" s="412" t="e">
        <f>INDEX(Insert_Assets!$B$395:$C$414,MATCH(E4,Financ_Y,0),2)</f>
        <v>#N/A</v>
      </c>
      <c r="H4" s="128"/>
      <c r="I4" s="412" t="e">
        <f>INDEX(Insert_Assets!$B$395:$C$414,MATCH(G4,Financ_Y,0),2)</f>
        <v>#N/A</v>
      </c>
      <c r="J4" s="128"/>
      <c r="K4" s="413" t="e">
        <f>INDEX(Insert_Assets!$B$395:$C$414,MATCH(I4,Financ_Y,0),2)</f>
        <v>#N/A</v>
      </c>
      <c r="L4" s="131"/>
      <c r="M4" s="131"/>
      <c r="N4" s="121"/>
      <c r="O4" s="410" t="e">
        <f>INDEX(Insert_Assets!$B$395:$C$414,MATCH(K4,Financ_Y,0),2)</f>
        <v>#N/A</v>
      </c>
      <c r="P4" s="563"/>
      <c r="Q4" s="412" t="e">
        <f>INDEX(Insert_Assets!$B$395:$C$414,MATCH(O4,Financ_Y,0),2)</f>
        <v>#N/A</v>
      </c>
      <c r="R4" s="128"/>
      <c r="S4" s="412" t="e">
        <f>INDEX(Insert_Assets!$B$395:$C$414,MATCH(Q4,Financ_Y,0),2)</f>
        <v>#N/A</v>
      </c>
      <c r="T4" s="128"/>
      <c r="U4" s="412" t="e">
        <f>INDEX(Insert_Assets!$B$395:$C$414,MATCH(S4,Financ_Y,0),2)</f>
        <v>#N/A</v>
      </c>
      <c r="V4" s="128"/>
      <c r="W4" s="412" t="e">
        <f>INDEX(Insert_Assets!$B$395:$C$414,MATCH(U4,Financ_Y,0),2)</f>
        <v>#N/A</v>
      </c>
      <c r="X4" s="128"/>
      <c r="Y4" s="412" t="e">
        <f>INDEX(Insert_Assets!$B$395:$C$414,MATCH(W4,Financ_Y,0),2)</f>
        <v>#N/A</v>
      </c>
      <c r="Z4" s="563"/>
      <c r="AA4" s="412" t="e">
        <f>INDEX(Insert_Assets!$B$395:$C$414,MATCH(Y4,Financ_Y,0),2)</f>
        <v>#N/A</v>
      </c>
      <c r="AB4" s="128"/>
      <c r="AC4" s="412" t="e">
        <f>INDEX(Insert_Assets!$B$395:$C$414,MATCH(AA4,Financ_Y,0),2)</f>
        <v>#N/A</v>
      </c>
      <c r="AD4" s="128"/>
      <c r="AE4" s="412" t="e">
        <f>INDEX(Insert_Assets!$B$395:$C$414,MATCH(AC4,Financ_Y,0),2)</f>
        <v>#N/A</v>
      </c>
      <c r="AF4" s="128"/>
      <c r="AG4" s="412" t="e">
        <f>INDEX(Insert_Assets!$B$395:$C$414,MATCH(AE4,Financ_Y,0),2)</f>
        <v>#N/A</v>
      </c>
      <c r="AH4" s="181"/>
      <c r="AI4" s="412" t="e">
        <f>INDEX(Insert_Assets!$B$395:$C$414,MATCH(AG4,Financ_Y,0),2)</f>
        <v>#N/A</v>
      </c>
      <c r="AJ4" s="563"/>
      <c r="AK4" s="412" t="e">
        <f>INDEX(Insert_Assets!$B$395:$C$414,MATCH(AI4,Financ_Y,0),2)</f>
        <v>#N/A</v>
      </c>
      <c r="AL4" s="128"/>
      <c r="AM4" s="412" t="e">
        <f>INDEX(Insert_Assets!$B$395:$C$414,MATCH(AK4,Financ_Y,0),2)</f>
        <v>#N/A</v>
      </c>
      <c r="AN4" s="128"/>
      <c r="AO4" s="412" t="e">
        <f>INDEX(Insert_Assets!$B$395:$C$414,MATCH(AM4,Financ_Y,0),2)</f>
        <v>#N/A</v>
      </c>
      <c r="AP4" s="128"/>
      <c r="AQ4" s="413" t="e">
        <f>INDEX(Insert_Assets!$B$395:$C$414,MATCH(AO4,Financ_Y,0),2)</f>
        <v>#N/A</v>
      </c>
      <c r="AS4" s="583" t="s">
        <v>336</v>
      </c>
      <c r="AU4" s="583" t="s">
        <v>338</v>
      </c>
    </row>
    <row r="5" spans="1:47" ht="15" customHeight="1" x14ac:dyDescent="0.3">
      <c r="B5" s="414" t="s">
        <v>168</v>
      </c>
      <c r="C5" s="415">
        <f>'Insert_Operational Cost'!D7</f>
        <v>0</v>
      </c>
      <c r="D5" s="416"/>
      <c r="E5" s="415">
        <f>'Insert_Operational Cost'!F7</f>
        <v>0</v>
      </c>
      <c r="F5" s="179"/>
      <c r="G5" s="415">
        <f>'Insert_Operational Cost'!H7</f>
        <v>0</v>
      </c>
      <c r="H5" s="179"/>
      <c r="I5" s="415">
        <f>'Insert_Operational Cost'!J7</f>
        <v>0</v>
      </c>
      <c r="J5" s="179"/>
      <c r="K5" s="417">
        <f>'Insert_Operational Cost'!L7</f>
        <v>0</v>
      </c>
      <c r="L5" s="419"/>
      <c r="M5" s="798" t="s">
        <v>340</v>
      </c>
      <c r="N5" s="801"/>
      <c r="O5" s="503">
        <f>'Insert_Operational Cost'!N7</f>
        <v>0</v>
      </c>
      <c r="P5" s="564"/>
      <c r="Q5" s="415">
        <f>'Insert_Operational Cost'!P7</f>
        <v>0</v>
      </c>
      <c r="R5" s="179"/>
      <c r="S5" s="415">
        <f>'Insert_Operational Cost'!R7</f>
        <v>0</v>
      </c>
      <c r="T5" s="179"/>
      <c r="U5" s="415">
        <f>'Insert_Operational Cost'!T7</f>
        <v>0</v>
      </c>
      <c r="V5" s="179"/>
      <c r="W5" s="415">
        <f>'Insert_Operational Cost'!V7</f>
        <v>0</v>
      </c>
      <c r="X5" s="179"/>
      <c r="Y5" s="415">
        <f>'Insert_Operational Cost'!X7</f>
        <v>0</v>
      </c>
      <c r="Z5" s="564"/>
      <c r="AA5" s="415">
        <f>'Insert_Operational Cost'!Z7</f>
        <v>0</v>
      </c>
      <c r="AB5" s="179"/>
      <c r="AC5" s="415">
        <f>'Insert_Operational Cost'!AB7</f>
        <v>0</v>
      </c>
      <c r="AD5" s="179"/>
      <c r="AE5" s="415">
        <f>'Insert_Operational Cost'!AD7</f>
        <v>0</v>
      </c>
      <c r="AF5" s="179"/>
      <c r="AG5" s="415">
        <f>'Insert_Operational Cost'!AF7</f>
        <v>0</v>
      </c>
      <c r="AH5" s="179"/>
      <c r="AI5" s="415">
        <f>'Insert_Operational Cost'!AH7</f>
        <v>0</v>
      </c>
      <c r="AJ5" s="564"/>
      <c r="AK5" s="415">
        <f>'Insert_Operational Cost'!AJ7</f>
        <v>0</v>
      </c>
      <c r="AL5" s="179"/>
      <c r="AM5" s="415">
        <f>'Insert_Operational Cost'!AL7</f>
        <v>0</v>
      </c>
      <c r="AN5" s="179"/>
      <c r="AO5" s="415">
        <f>'Insert_Operational Cost'!AN7</f>
        <v>0</v>
      </c>
      <c r="AP5" s="179"/>
      <c r="AQ5" s="417">
        <f>'Insert_Operational Cost'!AP7</f>
        <v>0</v>
      </c>
      <c r="AS5" s="577">
        <f>SUM(C5:K5)</f>
        <v>0</v>
      </c>
      <c r="AU5" s="577">
        <f>SUM(O5:AQ5)</f>
        <v>0</v>
      </c>
    </row>
    <row r="6" spans="1:47" ht="4.2" customHeight="1" x14ac:dyDescent="0.3">
      <c r="B6" s="418"/>
      <c r="C6" s="419"/>
      <c r="D6" s="419"/>
      <c r="E6" s="419"/>
      <c r="F6" s="121"/>
      <c r="G6" s="419"/>
      <c r="H6" s="419"/>
      <c r="I6" s="419"/>
      <c r="J6" s="121"/>
      <c r="K6" s="420"/>
      <c r="L6" s="419"/>
      <c r="M6" s="799"/>
      <c r="N6" s="802"/>
      <c r="O6" s="460"/>
      <c r="P6" s="565"/>
      <c r="Q6" s="419"/>
      <c r="R6" s="419"/>
      <c r="S6" s="419"/>
      <c r="T6" s="121"/>
      <c r="U6" s="419"/>
      <c r="V6" s="121"/>
      <c r="W6" s="419"/>
      <c r="X6" s="121"/>
      <c r="Y6" s="419"/>
      <c r="Z6" s="565"/>
      <c r="AA6" s="419"/>
      <c r="AB6" s="419"/>
      <c r="AC6" s="419"/>
      <c r="AD6" s="121"/>
      <c r="AE6" s="419"/>
      <c r="AF6" s="121"/>
      <c r="AG6" s="419"/>
      <c r="AH6" s="121"/>
      <c r="AI6" s="419"/>
      <c r="AJ6" s="565"/>
      <c r="AK6" s="419"/>
      <c r="AL6" s="419"/>
      <c r="AM6" s="419"/>
      <c r="AN6" s="121"/>
      <c r="AO6" s="419"/>
      <c r="AP6" s="121"/>
      <c r="AQ6" s="420"/>
      <c r="AS6" s="578"/>
      <c r="AU6" s="578"/>
    </row>
    <row r="7" spans="1:47" ht="16.2" x14ac:dyDescent="0.3">
      <c r="A7" s="63"/>
      <c r="B7" s="166" t="s">
        <v>93</v>
      </c>
      <c r="C7" s="421">
        <f>Insert_Assets!T19</f>
        <v>0</v>
      </c>
      <c r="D7" s="422"/>
      <c r="E7" s="421">
        <f>Insert_Assets!W19</f>
        <v>0</v>
      </c>
      <c r="F7" s="121"/>
      <c r="G7" s="421">
        <f>Insert_Assets!Z19</f>
        <v>0</v>
      </c>
      <c r="H7" s="422"/>
      <c r="I7" s="421">
        <f>Insert_Assets!AC19</f>
        <v>0</v>
      </c>
      <c r="J7" s="121"/>
      <c r="K7" s="423">
        <f>Insert_Assets!AF19</f>
        <v>0</v>
      </c>
      <c r="L7" s="422"/>
      <c r="M7" s="799"/>
      <c r="N7" s="802"/>
      <c r="O7" s="588">
        <f>Insert_Assets!AI19</f>
        <v>0</v>
      </c>
      <c r="P7" s="422"/>
      <c r="Q7" s="421">
        <f>Insert_Assets!AL19</f>
        <v>0</v>
      </c>
      <c r="R7" s="121"/>
      <c r="S7" s="421">
        <f>Insert_Assets!AO19</f>
        <v>0</v>
      </c>
      <c r="T7" s="422"/>
      <c r="U7" s="421">
        <f>Insert_Assets!AR19</f>
        <v>0</v>
      </c>
      <c r="V7" s="121"/>
      <c r="W7" s="421">
        <f>Insert_Assets!AU19</f>
        <v>0</v>
      </c>
      <c r="X7" s="121"/>
      <c r="Y7" s="421">
        <f>Insert_Assets!AX19</f>
        <v>0</v>
      </c>
      <c r="Z7" s="566"/>
      <c r="AA7" s="421">
        <f>Insert_Assets!BA19</f>
        <v>0</v>
      </c>
      <c r="AB7" s="422"/>
      <c r="AC7" s="421">
        <f>Insert_Assets!BD19</f>
        <v>0</v>
      </c>
      <c r="AD7" s="121"/>
      <c r="AE7" s="421">
        <f>Insert_Assets!BG19</f>
        <v>0</v>
      </c>
      <c r="AF7" s="121"/>
      <c r="AG7" s="421">
        <f>Insert_Assets!BJ19</f>
        <v>0</v>
      </c>
      <c r="AH7" s="121"/>
      <c r="AI7" s="421">
        <f>Insert_Assets!BM19</f>
        <v>0</v>
      </c>
      <c r="AJ7" s="566"/>
      <c r="AK7" s="421">
        <f>Insert_Assets!BP19</f>
        <v>0</v>
      </c>
      <c r="AL7" s="422"/>
      <c r="AM7" s="421">
        <f>Insert_Assets!BS19</f>
        <v>0</v>
      </c>
      <c r="AN7" s="121"/>
      <c r="AO7" s="421">
        <f>Insert_Assets!BV19</f>
        <v>0</v>
      </c>
      <c r="AP7" s="121"/>
      <c r="AQ7" s="423">
        <f>Insert_Assets!BY19</f>
        <v>0</v>
      </c>
      <c r="AS7" s="580">
        <f>SUM(C7:K7)</f>
        <v>0</v>
      </c>
      <c r="AU7" s="580">
        <f>SUM(O7:AQ7)</f>
        <v>0</v>
      </c>
    </row>
    <row r="8" spans="1:47" ht="13.95" hidden="1" customHeight="1" x14ac:dyDescent="0.3">
      <c r="A8" s="63"/>
      <c r="B8" s="424" t="s">
        <v>117</v>
      </c>
      <c r="C8" s="421">
        <f>Insert_Assets!U19</f>
        <v>0</v>
      </c>
      <c r="D8" s="422"/>
      <c r="E8" s="421"/>
      <c r="F8" s="121"/>
      <c r="G8" s="421"/>
      <c r="H8" s="422"/>
      <c r="I8" s="421"/>
      <c r="J8" s="121"/>
      <c r="K8" s="423"/>
      <c r="L8" s="422"/>
      <c r="M8" s="799"/>
      <c r="N8" s="802"/>
      <c r="O8" s="588">
        <f>Insert_Assets!AE19</f>
        <v>0</v>
      </c>
      <c r="P8" s="566"/>
      <c r="Q8" s="421"/>
      <c r="R8" s="422"/>
      <c r="S8" s="421"/>
      <c r="T8" s="121"/>
      <c r="U8" s="421"/>
      <c r="V8" s="121"/>
      <c r="W8" s="421"/>
      <c r="X8" s="121"/>
      <c r="Y8" s="421">
        <f>Insert_Assets!CH19</f>
        <v>0</v>
      </c>
      <c r="Z8" s="566"/>
      <c r="AA8" s="421"/>
      <c r="AB8" s="422"/>
      <c r="AC8" s="421"/>
      <c r="AD8" s="121"/>
      <c r="AE8" s="421"/>
      <c r="AF8" s="121"/>
      <c r="AG8" s="421"/>
      <c r="AH8" s="121"/>
      <c r="AI8" s="421">
        <f>Insert_Assets!CR19</f>
        <v>0</v>
      </c>
      <c r="AJ8" s="566"/>
      <c r="AK8" s="421"/>
      <c r="AL8" s="422"/>
      <c r="AM8" s="421"/>
      <c r="AN8" s="121"/>
      <c r="AO8" s="421"/>
      <c r="AP8" s="121"/>
      <c r="AQ8" s="423"/>
      <c r="AS8" s="579"/>
      <c r="AU8" s="579"/>
    </row>
    <row r="9" spans="1:47" ht="4.2" customHeight="1" x14ac:dyDescent="0.3">
      <c r="B9" s="418"/>
      <c r="C9" s="419"/>
      <c r="D9" s="419"/>
      <c r="E9" s="419"/>
      <c r="F9" s="121"/>
      <c r="G9" s="419"/>
      <c r="H9" s="419"/>
      <c r="I9" s="419"/>
      <c r="J9" s="121"/>
      <c r="K9" s="420"/>
      <c r="L9" s="419"/>
      <c r="M9" s="799"/>
      <c r="N9" s="802"/>
      <c r="O9" s="460"/>
      <c r="P9" s="565"/>
      <c r="Q9" s="419"/>
      <c r="R9" s="419"/>
      <c r="S9" s="419"/>
      <c r="T9" s="121"/>
      <c r="U9" s="419"/>
      <c r="V9" s="121"/>
      <c r="W9" s="419"/>
      <c r="X9" s="121"/>
      <c r="Y9" s="419"/>
      <c r="Z9" s="565"/>
      <c r="AA9" s="419"/>
      <c r="AB9" s="419"/>
      <c r="AC9" s="419"/>
      <c r="AD9" s="121"/>
      <c r="AE9" s="419"/>
      <c r="AF9" s="121"/>
      <c r="AG9" s="419"/>
      <c r="AH9" s="121"/>
      <c r="AI9" s="419"/>
      <c r="AJ9" s="565"/>
      <c r="AK9" s="419"/>
      <c r="AL9" s="419"/>
      <c r="AM9" s="419"/>
      <c r="AN9" s="121"/>
      <c r="AO9" s="419"/>
      <c r="AP9" s="121"/>
      <c r="AQ9" s="420"/>
      <c r="AS9" s="578"/>
      <c r="AU9" s="578"/>
    </row>
    <row r="10" spans="1:47" ht="16.2" x14ac:dyDescent="0.3">
      <c r="A10" s="63"/>
      <c r="B10" s="424" t="s">
        <v>94</v>
      </c>
      <c r="C10" s="421">
        <f>Insert_Assets!V19</f>
        <v>0</v>
      </c>
      <c r="D10" s="422"/>
      <c r="E10" s="421">
        <f>Insert_Assets!Y19</f>
        <v>0</v>
      </c>
      <c r="F10" s="121"/>
      <c r="G10" s="421">
        <f>Insert_Assets!AB19</f>
        <v>0</v>
      </c>
      <c r="H10" s="422"/>
      <c r="I10" s="421">
        <f>Insert_Assets!AE19</f>
        <v>0</v>
      </c>
      <c r="J10" s="121"/>
      <c r="K10" s="423">
        <f>Insert_Assets!AH19</f>
        <v>0</v>
      </c>
      <c r="L10" s="422"/>
      <c r="M10" s="799"/>
      <c r="N10" s="802"/>
      <c r="O10" s="588">
        <f>Insert_Assets!AK19</f>
        <v>0</v>
      </c>
      <c r="P10" s="566"/>
      <c r="Q10" s="421">
        <f>Insert_Assets!AN19</f>
        <v>0</v>
      </c>
      <c r="R10" s="422"/>
      <c r="S10" s="421">
        <f>Insert_Assets!AQ19</f>
        <v>0</v>
      </c>
      <c r="T10" s="121"/>
      <c r="U10" s="421">
        <f>Insert_Assets!AT19</f>
        <v>0</v>
      </c>
      <c r="V10" s="121"/>
      <c r="W10" s="421">
        <f>Insert_Assets!AW19</f>
        <v>0</v>
      </c>
      <c r="X10" s="121"/>
      <c r="Y10" s="421">
        <f>Insert_Assets!AZ19</f>
        <v>0</v>
      </c>
      <c r="Z10" s="566"/>
      <c r="AA10" s="421">
        <f>Insert_Assets!BC19</f>
        <v>0</v>
      </c>
      <c r="AB10" s="422"/>
      <c r="AC10" s="421">
        <f>Insert_Assets!BF19</f>
        <v>0</v>
      </c>
      <c r="AD10" s="121"/>
      <c r="AE10" s="421">
        <f>Insert_Assets!BI19</f>
        <v>0</v>
      </c>
      <c r="AF10" s="121"/>
      <c r="AG10" s="421">
        <f>Insert_Assets!BL19</f>
        <v>0</v>
      </c>
      <c r="AH10" s="121"/>
      <c r="AI10" s="421">
        <f>Insert_Assets!BO19</f>
        <v>0</v>
      </c>
      <c r="AJ10" s="566"/>
      <c r="AK10" s="421">
        <f>Insert_Assets!BR19</f>
        <v>0</v>
      </c>
      <c r="AL10" s="422"/>
      <c r="AM10" s="421">
        <f>Insert_Assets!BU19</f>
        <v>0</v>
      </c>
      <c r="AN10" s="121"/>
      <c r="AO10" s="421">
        <f>Insert_Assets!BX19</f>
        <v>0</v>
      </c>
      <c r="AP10" s="121"/>
      <c r="AQ10" s="423">
        <f>Insert_Assets!CA19</f>
        <v>0</v>
      </c>
      <c r="AS10" s="580">
        <f>SUM(C10:K10)</f>
        <v>0</v>
      </c>
      <c r="AU10" s="580">
        <f>SUM(O10:AQ10)</f>
        <v>0</v>
      </c>
    </row>
    <row r="11" spans="1:47" ht="4.2" customHeight="1" x14ac:dyDescent="0.3">
      <c r="B11" s="418"/>
      <c r="C11" s="419"/>
      <c r="D11" s="419"/>
      <c r="E11" s="419"/>
      <c r="F11" s="121"/>
      <c r="G11" s="419"/>
      <c r="H11" s="419"/>
      <c r="I11" s="419"/>
      <c r="J11" s="121"/>
      <c r="K11" s="420"/>
      <c r="L11" s="419"/>
      <c r="M11" s="799"/>
      <c r="N11" s="802"/>
      <c r="O11" s="460"/>
      <c r="P11" s="565"/>
      <c r="Q11" s="419"/>
      <c r="R11" s="419"/>
      <c r="S11" s="419"/>
      <c r="T11" s="121"/>
      <c r="U11" s="419"/>
      <c r="V11" s="121"/>
      <c r="W11" s="419"/>
      <c r="X11" s="121"/>
      <c r="Y11" s="419"/>
      <c r="Z11" s="565"/>
      <c r="AA11" s="419"/>
      <c r="AB11" s="419"/>
      <c r="AC11" s="419"/>
      <c r="AD11" s="121"/>
      <c r="AE11" s="419"/>
      <c r="AF11" s="121"/>
      <c r="AG11" s="419"/>
      <c r="AH11" s="121"/>
      <c r="AI11" s="419"/>
      <c r="AJ11" s="565"/>
      <c r="AK11" s="419"/>
      <c r="AL11" s="419"/>
      <c r="AM11" s="419"/>
      <c r="AN11" s="121"/>
      <c r="AO11" s="419"/>
      <c r="AP11" s="121"/>
      <c r="AQ11" s="420"/>
      <c r="AS11" s="578"/>
      <c r="AU11" s="578"/>
    </row>
    <row r="12" spans="1:47" ht="16.2" x14ac:dyDescent="0.3">
      <c r="A12" s="63"/>
      <c r="B12" s="166" t="s">
        <v>95</v>
      </c>
      <c r="C12" s="425">
        <f>Insert_Finance!C19*Insert_Customers!P19</f>
        <v>0</v>
      </c>
      <c r="D12" s="419"/>
      <c r="E12" s="425">
        <f>Insert_Finance!$C$19*Insert_Customers!AB53</f>
        <v>0</v>
      </c>
      <c r="F12" s="121"/>
      <c r="G12" s="425">
        <f>Insert_Finance!$C$19*Insert_Customers!AD53</f>
        <v>0</v>
      </c>
      <c r="H12" s="121"/>
      <c r="I12" s="425">
        <f>Insert_Finance!$C$19*Insert_Customers!AF53</f>
        <v>0</v>
      </c>
      <c r="J12" s="121"/>
      <c r="K12" s="426">
        <f>Insert_Finance!$C$19*Insert_Customers!AH53</f>
        <v>0</v>
      </c>
      <c r="L12" s="419"/>
      <c r="M12" s="799"/>
      <c r="N12" s="802"/>
      <c r="O12" s="517">
        <f>$K$12</f>
        <v>0</v>
      </c>
      <c r="P12" s="565"/>
      <c r="Q12" s="425">
        <f>$K$12</f>
        <v>0</v>
      </c>
      <c r="R12" s="121"/>
      <c r="S12" s="425">
        <f>$K$12</f>
        <v>0</v>
      </c>
      <c r="T12" s="121"/>
      <c r="U12" s="425">
        <f>$K$12</f>
        <v>0</v>
      </c>
      <c r="V12" s="121"/>
      <c r="W12" s="425">
        <f>$K$12</f>
        <v>0</v>
      </c>
      <c r="X12" s="121"/>
      <c r="Y12" s="425">
        <f>$K$12</f>
        <v>0</v>
      </c>
      <c r="Z12" s="565"/>
      <c r="AA12" s="425">
        <f>$K$12</f>
        <v>0</v>
      </c>
      <c r="AB12" s="121"/>
      <c r="AC12" s="425">
        <f>$K$12</f>
        <v>0</v>
      </c>
      <c r="AD12" s="121"/>
      <c r="AE12" s="425">
        <f>$K$12</f>
        <v>0</v>
      </c>
      <c r="AF12" s="121"/>
      <c r="AG12" s="425">
        <f>$K$12</f>
        <v>0</v>
      </c>
      <c r="AH12" s="121"/>
      <c r="AI12" s="425">
        <f>$K$12</f>
        <v>0</v>
      </c>
      <c r="AJ12" s="565"/>
      <c r="AK12" s="425">
        <f>$K$12</f>
        <v>0</v>
      </c>
      <c r="AL12" s="121"/>
      <c r="AM12" s="425">
        <f>$K$12</f>
        <v>0</v>
      </c>
      <c r="AN12" s="121"/>
      <c r="AO12" s="425">
        <f>$K$12</f>
        <v>0</v>
      </c>
      <c r="AP12" s="121"/>
      <c r="AQ12" s="426">
        <f>$K$12</f>
        <v>0</v>
      </c>
      <c r="AS12" s="580">
        <f>SUM(C12:K12)</f>
        <v>0</v>
      </c>
      <c r="AU12" s="580">
        <f>SUM(O12:AQ12)</f>
        <v>0</v>
      </c>
    </row>
    <row r="13" spans="1:47" ht="4.2" customHeight="1" x14ac:dyDescent="0.3">
      <c r="B13" s="418"/>
      <c r="C13" s="419"/>
      <c r="D13" s="419"/>
      <c r="E13" s="419"/>
      <c r="F13" s="121"/>
      <c r="G13" s="419"/>
      <c r="H13" s="419"/>
      <c r="I13" s="419"/>
      <c r="J13" s="121"/>
      <c r="K13" s="420"/>
      <c r="L13" s="419"/>
      <c r="M13" s="799"/>
      <c r="N13" s="802"/>
      <c r="O13" s="460"/>
      <c r="P13" s="565"/>
      <c r="Q13" s="419"/>
      <c r="R13" s="419"/>
      <c r="S13" s="419"/>
      <c r="T13" s="121"/>
      <c r="U13" s="419"/>
      <c r="V13" s="121"/>
      <c r="W13" s="419"/>
      <c r="X13" s="121"/>
      <c r="Y13" s="419"/>
      <c r="Z13" s="565"/>
      <c r="AA13" s="419"/>
      <c r="AB13" s="419"/>
      <c r="AC13" s="419"/>
      <c r="AD13" s="121"/>
      <c r="AE13" s="419"/>
      <c r="AF13" s="121"/>
      <c r="AG13" s="419"/>
      <c r="AH13" s="121"/>
      <c r="AI13" s="419"/>
      <c r="AJ13" s="565"/>
      <c r="AK13" s="419"/>
      <c r="AL13" s="419"/>
      <c r="AM13" s="419"/>
      <c r="AN13" s="121"/>
      <c r="AO13" s="419"/>
      <c r="AP13" s="121"/>
      <c r="AQ13" s="420"/>
      <c r="AS13" s="578"/>
      <c r="AU13" s="578"/>
    </row>
    <row r="14" spans="1:47" ht="16.2" x14ac:dyDescent="0.3">
      <c r="A14" s="63"/>
      <c r="B14" s="166" t="s">
        <v>106</v>
      </c>
      <c r="C14" s="425">
        <f>Insert_DisCos!C20</f>
        <v>0</v>
      </c>
      <c r="D14" s="419"/>
      <c r="E14" s="425">
        <f>Insert_DisCos!E20</f>
        <v>0</v>
      </c>
      <c r="F14" s="184">
        <f>Insert_DisCos!F20</f>
        <v>0</v>
      </c>
      <c r="G14" s="425">
        <f>Insert_DisCos!G20</f>
        <v>0</v>
      </c>
      <c r="H14" s="184"/>
      <c r="I14" s="425">
        <f>Insert_DisCos!I20</f>
        <v>0</v>
      </c>
      <c r="J14" s="184">
        <f>Insert_DisCos!J20</f>
        <v>0</v>
      </c>
      <c r="K14" s="426">
        <f>Insert_DisCos!K20</f>
        <v>0</v>
      </c>
      <c r="L14" s="419"/>
      <c r="M14" s="799"/>
      <c r="N14" s="802"/>
      <c r="O14" s="517">
        <f>Insert_DisCos!M20</f>
        <v>0</v>
      </c>
      <c r="P14" s="565"/>
      <c r="Q14" s="425">
        <f>Insert_DisCos!O20</f>
        <v>0</v>
      </c>
      <c r="R14" s="184"/>
      <c r="S14" s="425">
        <f>Insert_DisCos!O20</f>
        <v>0</v>
      </c>
      <c r="T14" s="184"/>
      <c r="U14" s="425">
        <f>Insert_DisCos!Q20</f>
        <v>0</v>
      </c>
      <c r="V14" s="184"/>
      <c r="W14" s="425">
        <f>Insert_DisCos!S20</f>
        <v>0</v>
      </c>
      <c r="X14" s="184">
        <f>Insert_DisCos!T20</f>
        <v>0</v>
      </c>
      <c r="Y14" s="425">
        <f>Insert_DisCos!W20</f>
        <v>0</v>
      </c>
      <c r="Z14" s="565"/>
      <c r="AA14" s="425">
        <f>Insert_DisCos!Y20</f>
        <v>0</v>
      </c>
      <c r="AB14" s="184"/>
      <c r="AC14" s="425">
        <f>Insert_DisCos!Y20</f>
        <v>0</v>
      </c>
      <c r="AD14" s="184"/>
      <c r="AE14" s="425">
        <f>Insert_DisCos!AA20</f>
        <v>0</v>
      </c>
      <c r="AF14" s="184"/>
      <c r="AG14" s="425">
        <f>Insert_DisCos!AC20</f>
        <v>0</v>
      </c>
      <c r="AH14" s="121"/>
      <c r="AI14" s="425">
        <f>Insert_DisCos!AG20</f>
        <v>0</v>
      </c>
      <c r="AJ14" s="565"/>
      <c r="AK14" s="425">
        <f>Insert_DisCos!AI20</f>
        <v>0</v>
      </c>
      <c r="AL14" s="184"/>
      <c r="AM14" s="425">
        <f>Insert_DisCos!AI20</f>
        <v>0</v>
      </c>
      <c r="AN14" s="184">
        <f>Insert_DisCos!AJ20</f>
        <v>0</v>
      </c>
      <c r="AO14" s="425">
        <f>Insert_DisCos!AK20</f>
        <v>0</v>
      </c>
      <c r="AP14" s="184"/>
      <c r="AQ14" s="426">
        <f>Insert_DisCos!AM20</f>
        <v>0</v>
      </c>
      <c r="AS14" s="580">
        <f>SUM(C14:K14)</f>
        <v>0</v>
      </c>
      <c r="AU14" s="580">
        <f>SUM(O14:AQ14)</f>
        <v>0</v>
      </c>
    </row>
    <row r="15" spans="1:47" ht="4.2" hidden="1" customHeight="1" x14ac:dyDescent="0.3">
      <c r="B15" s="418"/>
      <c r="C15" s="419"/>
      <c r="D15" s="419"/>
      <c r="E15" s="419"/>
      <c r="F15" s="184"/>
      <c r="G15" s="419"/>
      <c r="H15" s="419"/>
      <c r="I15" s="419"/>
      <c r="J15" s="121"/>
      <c r="K15" s="420"/>
      <c r="L15" s="419"/>
      <c r="M15" s="799"/>
      <c r="N15" s="802"/>
      <c r="O15" s="460"/>
      <c r="P15" s="565"/>
      <c r="Q15" s="419"/>
      <c r="R15" s="419"/>
      <c r="S15" s="419"/>
      <c r="T15" s="121"/>
      <c r="U15" s="419"/>
      <c r="V15" s="121"/>
      <c r="W15" s="419"/>
      <c r="X15" s="121"/>
      <c r="Y15" s="419"/>
      <c r="Z15" s="565"/>
      <c r="AA15" s="419"/>
      <c r="AB15" s="419"/>
      <c r="AC15" s="419"/>
      <c r="AD15" s="121"/>
      <c r="AE15" s="419"/>
      <c r="AF15" s="121"/>
      <c r="AG15" s="419"/>
      <c r="AH15" s="121"/>
      <c r="AI15" s="419"/>
      <c r="AJ15" s="565"/>
      <c r="AK15" s="419"/>
      <c r="AL15" s="419"/>
      <c r="AM15" s="419"/>
      <c r="AN15" s="121"/>
      <c r="AO15" s="419"/>
      <c r="AP15" s="121"/>
      <c r="AQ15" s="420"/>
      <c r="AS15" s="578"/>
      <c r="AU15" s="578"/>
    </row>
    <row r="16" spans="1:47" ht="13.2" hidden="1" customHeight="1" x14ac:dyDescent="0.3">
      <c r="A16" s="63"/>
      <c r="B16" s="166" t="s">
        <v>169</v>
      </c>
      <c r="C16" s="427"/>
      <c r="D16" s="419"/>
      <c r="E16" s="427"/>
      <c r="F16" s="184"/>
      <c r="G16" s="427"/>
      <c r="H16" s="419"/>
      <c r="I16" s="427"/>
      <c r="J16" s="539"/>
      <c r="K16" s="428"/>
      <c r="L16" s="419"/>
      <c r="M16" s="799"/>
      <c r="N16" s="802"/>
      <c r="O16" s="506"/>
      <c r="P16" s="565"/>
      <c r="Q16" s="427"/>
      <c r="R16" s="419"/>
      <c r="S16" s="427"/>
      <c r="T16" s="539"/>
      <c r="U16" s="427"/>
      <c r="V16" s="539"/>
      <c r="W16" s="427"/>
      <c r="X16" s="539"/>
      <c r="Y16" s="427"/>
      <c r="Z16" s="565"/>
      <c r="AA16" s="427"/>
      <c r="AB16" s="419"/>
      <c r="AC16" s="427"/>
      <c r="AD16" s="539"/>
      <c r="AE16" s="427"/>
      <c r="AF16" s="539"/>
      <c r="AG16" s="427"/>
      <c r="AH16" s="121"/>
      <c r="AI16" s="427"/>
      <c r="AJ16" s="565"/>
      <c r="AK16" s="427"/>
      <c r="AL16" s="419"/>
      <c r="AM16" s="427"/>
      <c r="AN16" s="539"/>
      <c r="AO16" s="427"/>
      <c r="AP16" s="539"/>
      <c r="AQ16" s="428"/>
      <c r="AS16" s="581"/>
      <c r="AU16" s="581"/>
    </row>
    <row r="17" spans="1:47" ht="4.2" customHeight="1" x14ac:dyDescent="0.3">
      <c r="B17" s="418"/>
      <c r="C17" s="419"/>
      <c r="D17" s="419"/>
      <c r="E17" s="419"/>
      <c r="F17" s="184"/>
      <c r="G17" s="419"/>
      <c r="H17" s="419"/>
      <c r="I17" s="419"/>
      <c r="J17" s="121"/>
      <c r="K17" s="420"/>
      <c r="L17" s="419"/>
      <c r="M17" s="799"/>
      <c r="N17" s="802"/>
      <c r="O17" s="460"/>
      <c r="P17" s="565"/>
      <c r="Q17" s="419"/>
      <c r="R17" s="419"/>
      <c r="S17" s="419"/>
      <c r="T17" s="121"/>
      <c r="U17" s="419"/>
      <c r="V17" s="121"/>
      <c r="W17" s="419"/>
      <c r="X17" s="121"/>
      <c r="Y17" s="419"/>
      <c r="Z17" s="565"/>
      <c r="AA17" s="419"/>
      <c r="AB17" s="419"/>
      <c r="AC17" s="419"/>
      <c r="AD17" s="121"/>
      <c r="AE17" s="419"/>
      <c r="AF17" s="121"/>
      <c r="AG17" s="419"/>
      <c r="AH17" s="121"/>
      <c r="AI17" s="419"/>
      <c r="AJ17" s="565"/>
      <c r="AK17" s="419"/>
      <c r="AL17" s="419"/>
      <c r="AM17" s="419"/>
      <c r="AN17" s="121"/>
      <c r="AO17" s="419"/>
      <c r="AP17" s="121"/>
      <c r="AQ17" s="420"/>
      <c r="AS17" s="578"/>
      <c r="AU17" s="578"/>
    </row>
    <row r="18" spans="1:47" ht="16.2" x14ac:dyDescent="0.3">
      <c r="A18" s="63"/>
      <c r="B18" s="429" t="s">
        <v>96</v>
      </c>
      <c r="C18" s="235">
        <f>C5+C12+C7+C10+C14+C16</f>
        <v>0</v>
      </c>
      <c r="D18" s="234">
        <f t="shared" ref="D18:K18" si="0">D5+D12+D7+D10+D14+D16</f>
        <v>0</v>
      </c>
      <c r="E18" s="235">
        <f t="shared" si="0"/>
        <v>0</v>
      </c>
      <c r="F18" s="234">
        <f t="shared" si="0"/>
        <v>0</v>
      </c>
      <c r="G18" s="235">
        <f t="shared" si="0"/>
        <v>0</v>
      </c>
      <c r="H18" s="234"/>
      <c r="I18" s="235">
        <f t="shared" si="0"/>
        <v>0</v>
      </c>
      <c r="J18" s="234">
        <f t="shared" si="0"/>
        <v>0</v>
      </c>
      <c r="K18" s="236">
        <f t="shared" si="0"/>
        <v>0</v>
      </c>
      <c r="L18" s="569"/>
      <c r="M18" s="800"/>
      <c r="N18" s="803"/>
      <c r="O18" s="595">
        <f>O5+O12+O7+O10+O14+O16</f>
        <v>0</v>
      </c>
      <c r="P18" s="567"/>
      <c r="Q18" s="596">
        <f t="shared" ref="Q18" si="1">Q5+Q12+Q7+Q10+Q14+Q16</f>
        <v>0</v>
      </c>
      <c r="R18" s="234"/>
      <c r="S18" s="596">
        <f t="shared" ref="S18:W18" si="2">S5+S12+S7+S10+S14+S16</f>
        <v>0</v>
      </c>
      <c r="T18" s="234"/>
      <c r="U18" s="596">
        <f t="shared" si="2"/>
        <v>0</v>
      </c>
      <c r="V18" s="234"/>
      <c r="W18" s="596">
        <f t="shared" si="2"/>
        <v>0</v>
      </c>
      <c r="X18" s="234">
        <f t="shared" ref="X18" si="3">X5+X12+X7+X10+X14+X16</f>
        <v>0</v>
      </c>
      <c r="Y18" s="596">
        <f>Y5+Y12+Y7+Y10+Y14+Y16</f>
        <v>0</v>
      </c>
      <c r="Z18" s="567"/>
      <c r="AA18" s="596">
        <f t="shared" ref="AA18" si="4">AA5+AA12+AA7+AA10+AA14+AA16</f>
        <v>0</v>
      </c>
      <c r="AB18" s="234"/>
      <c r="AC18" s="596">
        <f t="shared" ref="AC18:AG18" si="5">AC5+AC12+AC7+AC10+AC14+AC16</f>
        <v>0</v>
      </c>
      <c r="AD18" s="234"/>
      <c r="AE18" s="596">
        <f t="shared" si="5"/>
        <v>0</v>
      </c>
      <c r="AF18" s="234"/>
      <c r="AG18" s="596">
        <f t="shared" si="5"/>
        <v>0</v>
      </c>
      <c r="AH18" s="224"/>
      <c r="AI18" s="596">
        <f>AI5+AI12+AI7+AI10+AI14+AI16</f>
        <v>0</v>
      </c>
      <c r="AJ18" s="567"/>
      <c r="AK18" s="596">
        <f t="shared" ref="AK18" si="6">AK5+AK12+AK7+AK10+AK14+AK16</f>
        <v>0</v>
      </c>
      <c r="AL18" s="234"/>
      <c r="AM18" s="596">
        <f t="shared" ref="AM18:AQ18" si="7">AM5+AM12+AM7+AM10+AM14+AM16</f>
        <v>0</v>
      </c>
      <c r="AN18" s="234">
        <f t="shared" si="7"/>
        <v>0</v>
      </c>
      <c r="AO18" s="596">
        <f t="shared" si="7"/>
        <v>0</v>
      </c>
      <c r="AP18" s="234"/>
      <c r="AQ18" s="597">
        <f t="shared" si="7"/>
        <v>0</v>
      </c>
      <c r="AS18" s="582">
        <f t="shared" ref="AS18:AU18" si="8">AS5+AS12+AS7+AS10+AS14+AS16</f>
        <v>0</v>
      </c>
      <c r="AU18" s="582">
        <f t="shared" si="8"/>
        <v>0</v>
      </c>
    </row>
    <row r="19" spans="1:47" ht="9.9" customHeight="1" x14ac:dyDescent="0.3">
      <c r="A19" s="63"/>
      <c r="D19" s="430"/>
      <c r="H19" s="430"/>
      <c r="L19" s="430"/>
      <c r="M19" s="430"/>
      <c r="N19" s="121"/>
    </row>
    <row r="20" spans="1:47" ht="16.8" thickBot="1" x14ac:dyDescent="0.35">
      <c r="A20" s="63"/>
      <c r="B20" s="431" t="s">
        <v>339</v>
      </c>
      <c r="C20" s="432">
        <f>Insert_Finance!C3</f>
        <v>0</v>
      </c>
      <c r="D20" s="199"/>
      <c r="E20" s="433" t="e">
        <f>INDEX(Insert_Assets!$B$395:$C$414,MATCH(Insert_Finance!C3,Financ_Y,0),2)</f>
        <v>#N/A</v>
      </c>
      <c r="F20" s="179"/>
      <c r="G20" s="433" t="e">
        <f>INDEX(Insert_Assets!$B$395:$C$414,MATCH(E20,Financ_Y,0),2)</f>
        <v>#N/A</v>
      </c>
      <c r="H20" s="151"/>
      <c r="I20" s="433" t="e">
        <f>INDEX(Insert_Assets!$B$395:$C$414,MATCH(G20,Financ_Y,0),2)</f>
        <v>#N/A</v>
      </c>
      <c r="J20" s="151"/>
      <c r="K20" s="434" t="e">
        <f>INDEX(Insert_Assets!$B$395:$C$414,MATCH(I20,Financ_Y,0),2)</f>
        <v>#N/A</v>
      </c>
      <c r="L20" s="131"/>
      <c r="M20" s="131"/>
      <c r="N20" s="539"/>
      <c r="O20" s="432" t="e">
        <f>INDEX(Insert_Assets!$B$395:$C$414,MATCH(K20,Financ_Y,0),2)</f>
        <v>#N/A</v>
      </c>
      <c r="P20" s="568"/>
      <c r="Q20" s="433" t="e">
        <f>INDEX(Insert_Assets!$B$395:$C$414,MATCH(O20,Financ_Y,0),2)</f>
        <v>#N/A</v>
      </c>
      <c r="R20" s="151"/>
      <c r="S20" s="433" t="e">
        <f>INDEX(Insert_Assets!$B$395:$C$414,MATCH(Q20,Financ_Y,0),2)</f>
        <v>#N/A</v>
      </c>
      <c r="T20" s="151"/>
      <c r="U20" s="433" t="e">
        <f>INDEX(Insert_Assets!$B$395:$C$414,MATCH(S20,Financ_Y,0),2)</f>
        <v>#N/A</v>
      </c>
      <c r="V20" s="151"/>
      <c r="W20" s="433" t="e">
        <f>INDEX(Insert_Assets!$B$395:$C$414,MATCH(U20,Financ_Y,0),2)</f>
        <v>#N/A</v>
      </c>
      <c r="X20" s="151"/>
      <c r="Y20" s="433" t="e">
        <f>INDEX(Insert_Assets!$B$395:$C$414,MATCH(W20,Financ_Y,0),2)</f>
        <v>#N/A</v>
      </c>
      <c r="Z20" s="568"/>
      <c r="AA20" s="433" t="e">
        <f>INDEX(Insert_Assets!$B$395:$C$414,MATCH(Y20,Financ_Y,0),2)</f>
        <v>#N/A</v>
      </c>
      <c r="AB20" s="151"/>
      <c r="AC20" s="433" t="e">
        <f>INDEX(Insert_Assets!$B$395:$C$414,MATCH(AA20,Financ_Y,0),2)</f>
        <v>#N/A</v>
      </c>
      <c r="AD20" s="151"/>
      <c r="AE20" s="433" t="e">
        <f>INDEX(Insert_Assets!$B$395:$C$414,MATCH(AC20,Financ_Y,0),2)</f>
        <v>#N/A</v>
      </c>
      <c r="AF20" s="151"/>
      <c r="AG20" s="433" t="e">
        <f>INDEX(Insert_Assets!$B$395:$C$414,MATCH(AE20,Financ_Y,0),2)</f>
        <v>#N/A</v>
      </c>
      <c r="AH20" s="179"/>
      <c r="AI20" s="433" t="e">
        <f>INDEX(Insert_Assets!$B$395:$C$414,MATCH(AG20,Financ_Y,0),2)</f>
        <v>#N/A</v>
      </c>
      <c r="AJ20" s="568"/>
      <c r="AK20" s="433" t="e">
        <f>INDEX(Insert_Assets!$B$395:$C$414,MATCH(AI20,Financ_Y,0),2)</f>
        <v>#N/A</v>
      </c>
      <c r="AL20" s="151"/>
      <c r="AM20" s="433" t="e">
        <f>INDEX(Insert_Assets!$B$395:$C$414,MATCH(AK20,Financ_Y,0),2)</f>
        <v>#N/A</v>
      </c>
      <c r="AN20" s="151"/>
      <c r="AO20" s="433" t="e">
        <f>INDEX(Insert_Assets!$B$395:$C$414,MATCH(AM20,Financ_Y,0),2)</f>
        <v>#N/A</v>
      </c>
      <c r="AP20" s="151"/>
      <c r="AQ20" s="434" t="e">
        <f>INDEX(Insert_Assets!$B$395:$C$414,MATCH(AO20,Financ_Y,0),2)</f>
        <v>#N/A</v>
      </c>
    </row>
    <row r="21" spans="1:47" x14ac:dyDescent="0.3">
      <c r="B21" s="435" t="s">
        <v>170</v>
      </c>
      <c r="C21" s="436">
        <f>Insert_Customers!P19</f>
        <v>0</v>
      </c>
      <c r="D21" s="437"/>
      <c r="E21" s="436">
        <f>Insert_Customers!AB53</f>
        <v>0</v>
      </c>
      <c r="F21" s="438"/>
      <c r="G21" s="436">
        <f>Insert_Customers!AD53</f>
        <v>0</v>
      </c>
      <c r="H21" s="438"/>
      <c r="I21" s="436">
        <f>Insert_Customers!AF53</f>
        <v>0</v>
      </c>
      <c r="J21" s="438"/>
      <c r="K21" s="439">
        <f>Insert_Customers!AH53</f>
        <v>0</v>
      </c>
      <c r="L21" s="441"/>
      <c r="M21" s="798" t="s">
        <v>340</v>
      </c>
      <c r="N21" s="469"/>
      <c r="O21" s="585">
        <f>$K$21</f>
        <v>0</v>
      </c>
      <c r="P21" s="179"/>
      <c r="Q21" s="586">
        <f>$K$21</f>
        <v>0</v>
      </c>
      <c r="R21" s="179"/>
      <c r="S21" s="586">
        <f>$K$21</f>
        <v>0</v>
      </c>
      <c r="T21" s="179"/>
      <c r="U21" s="586">
        <f>$K$21</f>
        <v>0</v>
      </c>
      <c r="V21" s="179"/>
      <c r="W21" s="586">
        <f>$K$21</f>
        <v>0</v>
      </c>
      <c r="X21" s="179"/>
      <c r="Y21" s="586">
        <f>$K$21</f>
        <v>0</v>
      </c>
      <c r="Z21" s="179"/>
      <c r="AA21" s="586">
        <f>$K$21</f>
        <v>0</v>
      </c>
      <c r="AB21" s="179"/>
      <c r="AC21" s="586">
        <f>$K$21</f>
        <v>0</v>
      </c>
      <c r="AD21" s="179"/>
      <c r="AE21" s="586">
        <f>$K$21</f>
        <v>0</v>
      </c>
      <c r="AF21" s="179"/>
      <c r="AG21" s="586">
        <f>$K$21</f>
        <v>0</v>
      </c>
      <c r="AH21" s="179"/>
      <c r="AI21" s="586">
        <f>$K$21</f>
        <v>0</v>
      </c>
      <c r="AJ21" s="179"/>
      <c r="AK21" s="586">
        <f>$K$21</f>
        <v>0</v>
      </c>
      <c r="AL21" s="179"/>
      <c r="AM21" s="586">
        <f>$K$21</f>
        <v>0</v>
      </c>
      <c r="AN21" s="179"/>
      <c r="AO21" s="586">
        <f>$K$21</f>
        <v>0</v>
      </c>
      <c r="AP21" s="179"/>
      <c r="AQ21" s="587">
        <f>$K$21</f>
        <v>0</v>
      </c>
    </row>
    <row r="22" spans="1:47" ht="3" customHeight="1" x14ac:dyDescent="0.3">
      <c r="B22" s="440"/>
      <c r="C22" s="374"/>
      <c r="D22" s="441"/>
      <c r="E22" s="121"/>
      <c r="F22" s="121"/>
      <c r="G22" s="121"/>
      <c r="H22" s="441"/>
      <c r="I22" s="121"/>
      <c r="J22" s="121"/>
      <c r="K22" s="442"/>
      <c r="L22" s="124"/>
      <c r="M22" s="799"/>
      <c r="N22" s="165"/>
      <c r="O22" s="166"/>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65"/>
    </row>
    <row r="23" spans="1:47" s="198" customFormat="1" x14ac:dyDescent="0.3">
      <c r="B23" s="443" t="s">
        <v>171</v>
      </c>
      <c r="C23" s="444" t="e">
        <f>C18/C21</f>
        <v>#DIV/0!</v>
      </c>
      <c r="D23" s="445"/>
      <c r="E23" s="444" t="e">
        <f>E18/E21</f>
        <v>#DIV/0!</v>
      </c>
      <c r="F23" s="445"/>
      <c r="G23" s="444" t="e">
        <f>G18/G21</f>
        <v>#DIV/0!</v>
      </c>
      <c r="H23" s="445"/>
      <c r="I23" s="444" t="e">
        <f>I18/I21</f>
        <v>#DIV/0!</v>
      </c>
      <c r="J23" s="445"/>
      <c r="K23" s="446" t="e">
        <f>K18/K21</f>
        <v>#DIV/0!</v>
      </c>
      <c r="L23" s="445"/>
      <c r="M23" s="799"/>
      <c r="N23" s="584"/>
      <c r="O23" s="589" t="e">
        <f>O18/O21</f>
        <v>#DIV/0!</v>
      </c>
      <c r="P23" s="449"/>
      <c r="Q23" s="590" t="e">
        <f>Q18/Q21</f>
        <v>#DIV/0!</v>
      </c>
      <c r="R23" s="449"/>
      <c r="S23" s="590" t="e">
        <f>S18/S21</f>
        <v>#DIV/0!</v>
      </c>
      <c r="T23" s="449"/>
      <c r="U23" s="590" t="e">
        <f>U18/U21</f>
        <v>#DIV/0!</v>
      </c>
      <c r="V23" s="449"/>
      <c r="W23" s="590" t="e">
        <f>W18/W21</f>
        <v>#DIV/0!</v>
      </c>
      <c r="X23" s="449"/>
      <c r="Y23" s="590" t="e">
        <f>Y18/Y21</f>
        <v>#DIV/0!</v>
      </c>
      <c r="Z23" s="449"/>
      <c r="AA23" s="590" t="e">
        <f>AA18/AA21</f>
        <v>#DIV/0!</v>
      </c>
      <c r="AB23" s="449"/>
      <c r="AC23" s="590" t="e">
        <f>AC18/AC21</f>
        <v>#DIV/0!</v>
      </c>
      <c r="AD23" s="449"/>
      <c r="AE23" s="590" t="e">
        <f>AE18/AE21</f>
        <v>#DIV/0!</v>
      </c>
      <c r="AF23" s="449"/>
      <c r="AG23" s="590" t="e">
        <f>AG18/AG21</f>
        <v>#DIV/0!</v>
      </c>
      <c r="AH23" s="449"/>
      <c r="AI23" s="590" t="e">
        <f>AI18/AI21</f>
        <v>#DIV/0!</v>
      </c>
      <c r="AJ23" s="449"/>
      <c r="AK23" s="590" t="e">
        <f>AK18/AK21</f>
        <v>#DIV/0!</v>
      </c>
      <c r="AL23" s="449"/>
      <c r="AM23" s="590" t="e">
        <f>AM18/AM21</f>
        <v>#DIV/0!</v>
      </c>
      <c r="AN23" s="449"/>
      <c r="AO23" s="590" t="e">
        <f>AO18/AO21</f>
        <v>#DIV/0!</v>
      </c>
      <c r="AP23" s="449"/>
      <c r="AQ23" s="591" t="e">
        <f>AQ18/AQ21</f>
        <v>#DIV/0!</v>
      </c>
    </row>
    <row r="24" spans="1:47" s="449" customFormat="1" ht="3.6" customHeight="1" x14ac:dyDescent="0.3">
      <c r="A24" s="447"/>
      <c r="B24" s="448"/>
      <c r="C24" s="445"/>
      <c r="D24" s="445"/>
      <c r="H24" s="445"/>
      <c r="K24" s="450"/>
      <c r="L24" s="447"/>
      <c r="M24" s="799"/>
      <c r="N24" s="584"/>
      <c r="O24" s="493"/>
      <c r="AQ24" s="584"/>
    </row>
    <row r="25" spans="1:47" s="449" customFormat="1" ht="16.95" customHeight="1" thickBot="1" x14ac:dyDescent="0.35">
      <c r="A25" s="447"/>
      <c r="B25" s="451" t="s">
        <v>303</v>
      </c>
      <c r="C25" s="452" t="e">
        <f>C18/12/Insert_Customers!D19</f>
        <v>#DIV/0!</v>
      </c>
      <c r="D25" s="453"/>
      <c r="E25" s="452" t="e">
        <f>E18/12/Insert_Customers!L38</f>
        <v>#DIV/0!</v>
      </c>
      <c r="F25" s="454"/>
      <c r="G25" s="452" t="e">
        <f>G18/12/Insert_Customers!N38</f>
        <v>#DIV/0!</v>
      </c>
      <c r="H25" s="454"/>
      <c r="I25" s="452" t="e">
        <f>I18/12/Insert_Customers!P38</f>
        <v>#DIV/0!</v>
      </c>
      <c r="J25" s="454"/>
      <c r="K25" s="455" t="e">
        <f>K18/12/Insert_Customers!R38</f>
        <v>#DIV/0!</v>
      </c>
      <c r="L25" s="445"/>
      <c r="M25" s="800"/>
      <c r="N25" s="465"/>
      <c r="O25" s="592" t="e">
        <f>O18/12/Insert_Customers!$R$38</f>
        <v>#DIV/0!</v>
      </c>
      <c r="P25" s="463"/>
      <c r="Q25" s="593" t="e">
        <f>Q18/12/Insert_Customers!$R$38</f>
        <v>#DIV/0!</v>
      </c>
      <c r="R25" s="463"/>
      <c r="S25" s="593" t="e">
        <f>S18/12/Insert_Customers!$R$38</f>
        <v>#DIV/0!</v>
      </c>
      <c r="T25" s="463"/>
      <c r="U25" s="593" t="e">
        <f>U18/12/Insert_Customers!$R$38</f>
        <v>#DIV/0!</v>
      </c>
      <c r="V25" s="463"/>
      <c r="W25" s="593" t="e">
        <f>W18/12/Insert_Customers!$R$38</f>
        <v>#DIV/0!</v>
      </c>
      <c r="X25" s="463"/>
      <c r="Y25" s="593" t="e">
        <f>Y18/12/Insert_Customers!$R$38</f>
        <v>#DIV/0!</v>
      </c>
      <c r="Z25" s="463"/>
      <c r="AA25" s="593" t="e">
        <f>AA18/12/Insert_Customers!$R$38</f>
        <v>#DIV/0!</v>
      </c>
      <c r="AB25" s="463"/>
      <c r="AC25" s="593" t="e">
        <f>AC18/12/Insert_Customers!$R$38</f>
        <v>#DIV/0!</v>
      </c>
      <c r="AD25" s="463"/>
      <c r="AE25" s="593" t="e">
        <f>AE18/12/Insert_Customers!$R$38</f>
        <v>#DIV/0!</v>
      </c>
      <c r="AF25" s="463"/>
      <c r="AG25" s="593" t="e">
        <f>AG18/12/Insert_Customers!$R$38</f>
        <v>#DIV/0!</v>
      </c>
      <c r="AH25" s="463"/>
      <c r="AI25" s="593" t="e">
        <f>AI18/12/Insert_Customers!$R$38</f>
        <v>#DIV/0!</v>
      </c>
      <c r="AJ25" s="463"/>
      <c r="AK25" s="593" t="e">
        <f>AK18/12/Insert_Customers!$R$38</f>
        <v>#DIV/0!</v>
      </c>
      <c r="AL25" s="463"/>
      <c r="AM25" s="593" t="e">
        <f>AM18/12/Insert_Customers!$R$38</f>
        <v>#DIV/0!</v>
      </c>
      <c r="AN25" s="463"/>
      <c r="AO25" s="593" t="e">
        <f>AO18/12/Insert_Customers!$R$38</f>
        <v>#DIV/0!</v>
      </c>
      <c r="AP25" s="463"/>
      <c r="AQ25" s="594" t="e">
        <f>AQ18/12/Insert_Customers!$R$38</f>
        <v>#DIV/0!</v>
      </c>
    </row>
    <row r="26" spans="1:47" s="449" customFormat="1" ht="10.199999999999999" customHeight="1" x14ac:dyDescent="0.3">
      <c r="A26" s="447"/>
      <c r="B26" s="124"/>
      <c r="C26" s="445"/>
      <c r="D26" s="445"/>
      <c r="H26" s="445"/>
    </row>
    <row r="27" spans="1:47" s="198" customFormat="1" ht="15" customHeight="1" x14ac:dyDescent="0.3">
      <c r="A27" s="447"/>
      <c r="B27" s="447" t="s">
        <v>318</v>
      </c>
      <c r="C27" s="432">
        <f>Insert_Finance!C3</f>
        <v>0</v>
      </c>
      <c r="D27" s="199"/>
      <c r="E27" s="433" t="e">
        <f>INDEX(Insert_Assets!$B$395:$C$414,MATCH(Insert_Finance!C3,Financ_Y,0),2)</f>
        <v>#N/A</v>
      </c>
      <c r="F27" s="179"/>
      <c r="G27" s="433" t="e">
        <f>INDEX(Insert_Assets!$B$395:$C$414,MATCH(E27,Financ_Y,0),2)</f>
        <v>#N/A</v>
      </c>
      <c r="H27" s="151"/>
      <c r="I27" s="433" t="e">
        <f>INDEX(Insert_Assets!$B$395:$C$414,MATCH(G27,Financ_Y,0),2)</f>
        <v>#N/A</v>
      </c>
      <c r="J27" s="151"/>
      <c r="K27" s="434" t="e">
        <f>INDEX(Insert_Assets!$B$395:$C$414,MATCH(I27,Financ_Y,0),2)</f>
        <v>#N/A</v>
      </c>
    </row>
    <row r="28" spans="1:47" s="198" customFormat="1" ht="16.2" customHeight="1" x14ac:dyDescent="0.3">
      <c r="A28" s="795">
        <v>1</v>
      </c>
      <c r="B28" s="414" t="s">
        <v>319</v>
      </c>
      <c r="C28" s="456">
        <v>1</v>
      </c>
      <c r="D28" s="457"/>
      <c r="E28" s="458"/>
      <c r="F28" s="458"/>
      <c r="G28" s="458"/>
      <c r="H28" s="456"/>
      <c r="I28" s="458"/>
      <c r="J28" s="458"/>
      <c r="K28" s="459"/>
      <c r="L28" s="449"/>
      <c r="M28" s="449"/>
      <c r="N28" s="449"/>
      <c r="O28" s="792" t="s">
        <v>302</v>
      </c>
      <c r="P28" s="793"/>
      <c r="Q28" s="793"/>
      <c r="R28" s="793"/>
      <c r="S28" s="793"/>
      <c r="T28" s="793"/>
      <c r="U28" s="793"/>
      <c r="V28" s="793"/>
      <c r="W28" s="793"/>
      <c r="X28" s="793"/>
      <c r="Y28" s="794"/>
    </row>
    <row r="29" spans="1:47" ht="16.2" customHeight="1" x14ac:dyDescent="0.3">
      <c r="A29" s="796"/>
      <c r="B29" s="418"/>
      <c r="C29" s="419"/>
      <c r="D29" s="460"/>
      <c r="E29" s="121"/>
      <c r="F29" s="121"/>
      <c r="G29" s="121"/>
      <c r="H29" s="419"/>
      <c r="I29" s="121"/>
      <c r="J29" s="121"/>
      <c r="K29" s="165"/>
      <c r="L29" s="121"/>
      <c r="M29" s="121"/>
      <c r="N29" s="121"/>
      <c r="O29" s="120"/>
      <c r="P29" s="181"/>
      <c r="Q29" s="412">
        <f>Insert_Finance!C3</f>
        <v>0</v>
      </c>
      <c r="R29" s="411"/>
      <c r="S29" s="412" t="e">
        <f>INDEX(Insert_Assets!$B$395:$C$414,MATCH(Insert_Finance!C3,Financ_Y,0),2)</f>
        <v>#N/A</v>
      </c>
      <c r="T29" s="181"/>
      <c r="U29" s="412" t="e">
        <f>INDEX(Insert_Assets!$B$395:$C$414,MATCH(S29,Financ_Y,0),2)</f>
        <v>#N/A</v>
      </c>
      <c r="V29" s="128"/>
      <c r="W29" s="412" t="e">
        <f>INDEX(Insert_Assets!$B$395:$C$414,MATCH(U29,Financ_Y,0),2)</f>
        <v>#N/A</v>
      </c>
      <c r="X29" s="128"/>
      <c r="Y29" s="413" t="e">
        <f>INDEX(Insert_Assets!$B$395:$C$414,MATCH(W29,Financ_Y,0),2)</f>
        <v>#N/A</v>
      </c>
    </row>
    <row r="30" spans="1:47" s="198" customFormat="1" ht="28.8" x14ac:dyDescent="0.3">
      <c r="A30" s="797"/>
      <c r="B30" s="461" t="s">
        <v>320</v>
      </c>
      <c r="C30" s="622"/>
      <c r="D30" s="462"/>
      <c r="E30" s="463"/>
      <c r="F30" s="463"/>
      <c r="G30" s="463"/>
      <c r="H30" s="464"/>
      <c r="I30" s="463"/>
      <c r="J30" s="463"/>
      <c r="K30" s="465"/>
      <c r="L30" s="449"/>
      <c r="M30" s="449"/>
      <c r="N30" s="449"/>
      <c r="O30" s="466" t="s">
        <v>324</v>
      </c>
      <c r="P30" s="559"/>
      <c r="Q30" s="201" t="e">
        <f>C32*Insert_Customers!L19</f>
        <v>#DIV/0!</v>
      </c>
      <c r="R30" s="458"/>
      <c r="S30" s="201" t="e">
        <f>E32*Insert_Customers!L53</f>
        <v>#DIV/0!</v>
      </c>
      <c r="T30" s="458"/>
      <c r="U30" s="201" t="e">
        <f>G32*Insert_Customers!N53</f>
        <v>#DIV/0!</v>
      </c>
      <c r="V30" s="458"/>
      <c r="W30" s="201" t="e">
        <f>I32*Insert_Customers!P53</f>
        <v>#DIV/0!</v>
      </c>
      <c r="X30" s="458"/>
      <c r="Y30" s="203" t="e">
        <f>K32*Insert_Customers!R53</f>
        <v>#DIV/0!</v>
      </c>
    </row>
    <row r="31" spans="1:47" ht="12.6" customHeight="1" x14ac:dyDescent="0.3">
      <c r="A31" s="467"/>
      <c r="B31" s="468"/>
      <c r="C31" s="416"/>
      <c r="D31" s="416"/>
      <c r="E31" s="179"/>
      <c r="F31" s="179"/>
      <c r="G31" s="179"/>
      <c r="H31" s="179"/>
      <c r="I31" s="179"/>
      <c r="J31" s="179"/>
      <c r="K31" s="469"/>
      <c r="O31" s="470"/>
      <c r="P31" s="207"/>
      <c r="Q31" s="222"/>
      <c r="R31" s="121"/>
      <c r="S31" s="222"/>
      <c r="T31" s="121"/>
      <c r="U31" s="222"/>
      <c r="V31" s="121"/>
      <c r="W31" s="222"/>
      <c r="X31" s="121"/>
      <c r="Y31" s="471"/>
    </row>
    <row r="32" spans="1:47" s="198" customFormat="1" x14ac:dyDescent="0.3">
      <c r="A32" s="431"/>
      <c r="B32" s="166" t="s">
        <v>321</v>
      </c>
      <c r="C32" s="472" t="e">
        <f>C18/(Insert_Customers!L19+'Tariff Calc'!C30*Insert_Customers!N19)</f>
        <v>#DIV/0!</v>
      </c>
      <c r="D32" s="473"/>
      <c r="E32" s="472" t="e">
        <f>E18/(Insert_Customers!L53+'Tariff Calc'!$C$30*Insert_Customers!T53)</f>
        <v>#DIV/0!</v>
      </c>
      <c r="F32" s="474"/>
      <c r="G32" s="472" t="e">
        <f>G18/(Insert_Customers!N53+'Tariff Calc'!$C$30*Insert_Customers!V53)</f>
        <v>#DIV/0!</v>
      </c>
      <c r="H32" s="474"/>
      <c r="I32" s="472" t="e">
        <f>I18/(Insert_Customers!P53+'Tariff Calc'!$C$30*Insert_Customers!X53)</f>
        <v>#DIV/0!</v>
      </c>
      <c r="J32" s="474"/>
      <c r="K32" s="475" t="e">
        <f>K18/(Insert_Customers!R53+'Tariff Calc'!$C$30*Insert_Customers!Z53)</f>
        <v>#DIV/0!</v>
      </c>
      <c r="L32" s="476"/>
      <c r="O32" s="477" t="s">
        <v>325</v>
      </c>
      <c r="P32" s="560"/>
      <c r="Q32" s="212" t="e">
        <f>C34*Insert_Customers!N19</f>
        <v>#DIV/0!</v>
      </c>
      <c r="R32" s="449"/>
      <c r="S32" s="212" t="e">
        <f>E34*Insert_Customers!T53</f>
        <v>#DIV/0!</v>
      </c>
      <c r="T32" s="449"/>
      <c r="U32" s="212" t="e">
        <f>G34*Insert_Customers!V53</f>
        <v>#DIV/0!</v>
      </c>
      <c r="V32" s="449"/>
      <c r="W32" s="212" t="e">
        <f>I34*Insert_Customers!X53</f>
        <v>#DIV/0!</v>
      </c>
      <c r="X32" s="449"/>
      <c r="Y32" s="213" t="e">
        <f>K34*Insert_Customers!Z53</f>
        <v>#DIV/0!</v>
      </c>
    </row>
    <row r="33" spans="1:25" ht="4.2" customHeight="1" x14ac:dyDescent="0.3">
      <c r="A33" s="467"/>
      <c r="B33" s="418"/>
      <c r="C33" s="419"/>
      <c r="D33" s="419"/>
      <c r="E33" s="419"/>
      <c r="F33" s="419"/>
      <c r="G33" s="419"/>
      <c r="H33" s="419"/>
      <c r="I33" s="419"/>
      <c r="J33" s="419"/>
      <c r="K33" s="420"/>
      <c r="O33" s="470"/>
      <c r="P33" s="207"/>
      <c r="Q33" s="222"/>
      <c r="R33" s="121"/>
      <c r="S33" s="222"/>
      <c r="T33" s="121"/>
      <c r="U33" s="222"/>
      <c r="V33" s="121"/>
      <c r="W33" s="222"/>
      <c r="X33" s="121"/>
      <c r="Y33" s="471"/>
    </row>
    <row r="34" spans="1:25" s="198" customFormat="1" x14ac:dyDescent="0.3">
      <c r="A34" s="431"/>
      <c r="B34" s="478" t="s">
        <v>322</v>
      </c>
      <c r="C34" s="479" t="e">
        <f>$C$30*C32</f>
        <v>#DIV/0!</v>
      </c>
      <c r="D34" s="480">
        <f>$C$30*D32</f>
        <v>0</v>
      </c>
      <c r="E34" s="479" t="e">
        <f>$C$30*E32</f>
        <v>#DIV/0!</v>
      </c>
      <c r="F34" s="480"/>
      <c r="G34" s="479" t="e">
        <f>$C$30*G32</f>
        <v>#DIV/0!</v>
      </c>
      <c r="H34" s="480"/>
      <c r="I34" s="479" t="e">
        <f>$C$30*I32</f>
        <v>#DIV/0!</v>
      </c>
      <c r="J34" s="480"/>
      <c r="K34" s="481" t="e">
        <f>$C$30*K32</f>
        <v>#DIV/0!</v>
      </c>
      <c r="L34" s="476"/>
      <c r="O34" s="482" t="s">
        <v>272</v>
      </c>
      <c r="P34" s="561"/>
      <c r="Q34" s="285" t="e">
        <f>C25*12*Insert_Customers!D19</f>
        <v>#DIV/0!</v>
      </c>
      <c r="R34" s="483"/>
      <c r="S34" s="285" t="e">
        <f>E25*12*Insert_Customers!L38</f>
        <v>#DIV/0!</v>
      </c>
      <c r="T34" s="484"/>
      <c r="U34" s="285" t="e">
        <f>G25*12*Insert_Customers!N38</f>
        <v>#DIV/0!</v>
      </c>
      <c r="V34" s="484">
        <f>H25*12*Insert_Customers!O38</f>
        <v>0</v>
      </c>
      <c r="W34" s="285" t="e">
        <f>I25*12*Insert_Customers!P38</f>
        <v>#DIV/0!</v>
      </c>
      <c r="X34" s="484">
        <f>J25*12*Insert_Customers!Q38</f>
        <v>0</v>
      </c>
      <c r="Y34" s="485" t="e">
        <f>K25*12*Insert_Customers!R38</f>
        <v>#DIV/0!</v>
      </c>
    </row>
    <row r="35" spans="1:25" s="198" customFormat="1" x14ac:dyDescent="0.3"/>
    <row r="36" spans="1:25" ht="9.9" customHeight="1" x14ac:dyDescent="0.3">
      <c r="C36" s="486"/>
      <c r="D36" s="486"/>
      <c r="H36" s="486"/>
    </row>
    <row r="37" spans="1:25" ht="43.2" x14ac:dyDescent="0.3">
      <c r="B37" s="487" t="s">
        <v>53</v>
      </c>
      <c r="C37" s="196" t="s">
        <v>217</v>
      </c>
      <c r="D37" s="76"/>
      <c r="E37" s="179"/>
      <c r="F37" s="179"/>
      <c r="G37" s="179"/>
      <c r="H37" s="179"/>
      <c r="I37" s="179"/>
      <c r="J37" s="179"/>
      <c r="K37" s="469"/>
    </row>
    <row r="38" spans="1:25" ht="14.4" customHeight="1" x14ac:dyDescent="0.3">
      <c r="A38" s="795">
        <v>3</v>
      </c>
      <c r="B38" s="166">
        <f>Insert_Customers!B8</f>
        <v>0</v>
      </c>
      <c r="C38" s="488">
        <v>1</v>
      </c>
      <c r="D38" s="489"/>
      <c r="E38" s="121"/>
      <c r="F38" s="121"/>
      <c r="G38" s="121"/>
      <c r="H38" s="121"/>
      <c r="I38" s="121"/>
      <c r="J38" s="121"/>
      <c r="K38" s="165"/>
    </row>
    <row r="39" spans="1:25" ht="4.2" customHeight="1" x14ac:dyDescent="0.3">
      <c r="A39" s="796"/>
      <c r="B39" s="166"/>
      <c r="C39" s="490"/>
      <c r="D39" s="489"/>
      <c r="E39" s="121"/>
      <c r="F39" s="121"/>
      <c r="G39" s="121"/>
      <c r="H39" s="121"/>
      <c r="I39" s="121"/>
      <c r="J39" s="121"/>
      <c r="K39" s="165"/>
    </row>
    <row r="40" spans="1:25" ht="14.4" customHeight="1" x14ac:dyDescent="0.3">
      <c r="A40" s="796"/>
      <c r="B40" s="166">
        <f>Insert_Customers!B10</f>
        <v>0</v>
      </c>
      <c r="C40" s="705"/>
      <c r="D40" s="491"/>
      <c r="E40" s="121"/>
      <c r="F40" s="121"/>
      <c r="G40" s="121"/>
      <c r="H40" s="121"/>
      <c r="I40" s="121"/>
      <c r="J40" s="121"/>
      <c r="K40" s="165"/>
    </row>
    <row r="41" spans="1:25" ht="4.2" customHeight="1" x14ac:dyDescent="0.3">
      <c r="A41" s="796"/>
      <c r="B41" s="166"/>
      <c r="C41" s="492"/>
      <c r="D41" s="491"/>
      <c r="E41" s="121"/>
      <c r="F41" s="121"/>
      <c r="G41" s="121"/>
      <c r="H41" s="121"/>
      <c r="I41" s="121"/>
      <c r="J41" s="121"/>
      <c r="K41" s="165"/>
    </row>
    <row r="42" spans="1:25" ht="14.4" customHeight="1" x14ac:dyDescent="0.3">
      <c r="A42" s="796"/>
      <c r="B42" s="166">
        <f>Insert_Customers!B12</f>
        <v>0</v>
      </c>
      <c r="C42" s="705"/>
      <c r="D42" s="491"/>
      <c r="E42" s="121"/>
      <c r="F42" s="121"/>
      <c r="G42" s="121"/>
      <c r="H42" s="121"/>
      <c r="I42" s="121"/>
      <c r="J42" s="121"/>
      <c r="K42" s="165"/>
    </row>
    <row r="43" spans="1:25" ht="4.2" customHeight="1" x14ac:dyDescent="0.3">
      <c r="A43" s="796"/>
      <c r="B43" s="166"/>
      <c r="C43" s="492"/>
      <c r="D43" s="491"/>
      <c r="E43" s="121"/>
      <c r="F43" s="121"/>
      <c r="G43" s="121"/>
      <c r="H43" s="121"/>
      <c r="I43" s="121"/>
      <c r="J43" s="121"/>
      <c r="K43" s="165"/>
    </row>
    <row r="44" spans="1:25" ht="14.4" customHeight="1" x14ac:dyDescent="0.3">
      <c r="A44" s="796"/>
      <c r="B44" s="166">
        <f>Insert_Customers!B14</f>
        <v>0</v>
      </c>
      <c r="C44" s="705"/>
      <c r="D44" s="491"/>
      <c r="E44" s="121"/>
      <c r="F44" s="121"/>
      <c r="G44" s="121"/>
      <c r="H44" s="121"/>
      <c r="I44" s="121"/>
      <c r="J44" s="121"/>
      <c r="K44" s="165"/>
    </row>
    <row r="45" spans="1:25" ht="4.2" customHeight="1" x14ac:dyDescent="0.3">
      <c r="A45" s="796"/>
      <c r="B45" s="166"/>
      <c r="C45" s="492"/>
      <c r="D45" s="491"/>
      <c r="E45" s="121"/>
      <c r="F45" s="121"/>
      <c r="G45" s="121"/>
      <c r="H45" s="121"/>
      <c r="I45" s="121"/>
      <c r="J45" s="121"/>
      <c r="K45" s="165"/>
    </row>
    <row r="46" spans="1:25" ht="14.4" customHeight="1" x14ac:dyDescent="0.3">
      <c r="A46" s="796"/>
      <c r="B46" s="166">
        <f>Insert_Customers!B16</f>
        <v>0</v>
      </c>
      <c r="C46" s="705"/>
      <c r="D46" s="491"/>
      <c r="E46" s="121"/>
      <c r="F46" s="121"/>
      <c r="G46" s="121"/>
      <c r="H46" s="121"/>
      <c r="I46" s="121"/>
      <c r="J46" s="121"/>
      <c r="K46" s="165"/>
    </row>
    <row r="47" spans="1:25" ht="4.2" customHeight="1" x14ac:dyDescent="0.3">
      <c r="A47" s="796"/>
      <c r="B47" s="166"/>
      <c r="C47" s="492"/>
      <c r="D47" s="491"/>
      <c r="E47" s="121"/>
      <c r="F47" s="121"/>
      <c r="G47" s="121"/>
      <c r="H47" s="121"/>
      <c r="I47" s="121"/>
      <c r="J47" s="121"/>
      <c r="K47" s="165"/>
    </row>
    <row r="48" spans="1:25" ht="14.4" customHeight="1" x14ac:dyDescent="0.3">
      <c r="A48" s="797"/>
      <c r="B48" s="478">
        <f>Insert_Customers!B18</f>
        <v>0</v>
      </c>
      <c r="C48" s="706"/>
      <c r="D48" s="491"/>
      <c r="E48" s="121"/>
      <c r="F48" s="121"/>
      <c r="G48" s="121"/>
      <c r="H48" s="121"/>
      <c r="I48" s="121"/>
      <c r="J48" s="121"/>
      <c r="K48" s="165"/>
    </row>
    <row r="49" spans="2:35" ht="25.2" customHeight="1" x14ac:dyDescent="0.3">
      <c r="B49" s="493"/>
      <c r="C49" s="494"/>
      <c r="D49" s="494"/>
      <c r="E49" s="121"/>
      <c r="F49" s="121"/>
      <c r="G49" s="121"/>
      <c r="H49" s="121"/>
      <c r="I49" s="121"/>
      <c r="J49" s="121"/>
      <c r="K49" s="165"/>
      <c r="Q49" s="792" t="s">
        <v>54</v>
      </c>
      <c r="R49" s="793"/>
      <c r="S49" s="793"/>
      <c r="T49" s="793"/>
      <c r="U49" s="793"/>
      <c r="V49" s="793"/>
      <c r="W49" s="793"/>
      <c r="X49" s="793"/>
      <c r="Y49" s="794"/>
      <c r="AA49" s="792" t="s">
        <v>304</v>
      </c>
      <c r="AB49" s="793"/>
      <c r="AC49" s="793"/>
      <c r="AD49" s="793"/>
      <c r="AE49" s="793"/>
      <c r="AF49" s="793"/>
      <c r="AG49" s="793"/>
      <c r="AH49" s="793"/>
      <c r="AI49" s="794"/>
    </row>
    <row r="50" spans="2:35" x14ac:dyDescent="0.3">
      <c r="B50" s="495" t="s">
        <v>172</v>
      </c>
      <c r="C50" s="432">
        <f>Insert_Finance!C3</f>
        <v>0</v>
      </c>
      <c r="D50" s="199"/>
      <c r="E50" s="433" t="e">
        <f>INDEX(Insert_Assets!$B$395:$C$414,MATCH(Insert_Finance!C3,Financ_Y,0),2)</f>
        <v>#N/A</v>
      </c>
      <c r="F50" s="179"/>
      <c r="G50" s="433" t="e">
        <f>INDEX(Insert_Assets!$B$395:$C$414,MATCH(E50,Financ_Y,0),2)</f>
        <v>#N/A</v>
      </c>
      <c r="H50" s="151"/>
      <c r="I50" s="433" t="e">
        <f>INDEX(Insert_Assets!$B$395:$C$414,MATCH(G50,Financ_Y,0),2)</f>
        <v>#N/A</v>
      </c>
      <c r="J50" s="151"/>
      <c r="K50" s="434" t="e">
        <f>INDEX(Insert_Assets!$B$395:$C$414,MATCH(I50,Financ_Y,0),2)</f>
        <v>#N/A</v>
      </c>
      <c r="Q50" s="432">
        <f>Insert_Finance!C3</f>
        <v>0</v>
      </c>
      <c r="R50" s="199"/>
      <c r="S50" s="433" t="e">
        <f>INDEX(Insert_Assets!$B$395:$C$414,MATCH(Insert_Finance!C3,Financ_Y,0),2)</f>
        <v>#N/A</v>
      </c>
      <c r="T50" s="179"/>
      <c r="U50" s="433" t="e">
        <f>INDEX(Insert_Assets!$B$395:$C$414,MATCH(S50,Financ_Y,0),2)</f>
        <v>#N/A</v>
      </c>
      <c r="V50" s="151"/>
      <c r="W50" s="433" t="e">
        <f>INDEX(Insert_Assets!$B$395:$C$414,MATCH(U50,Financ_Y,0),2)</f>
        <v>#N/A</v>
      </c>
      <c r="X50" s="151"/>
      <c r="Y50" s="434" t="e">
        <f>INDEX(Insert_Assets!$B$395:$C$414,MATCH(W50,Financ_Y,0),2)</f>
        <v>#N/A</v>
      </c>
      <c r="AA50" s="432">
        <f>Insert_Finance!C3</f>
        <v>0</v>
      </c>
      <c r="AB50" s="199"/>
      <c r="AC50" s="433" t="e">
        <f>INDEX(Insert_Assets!$B$395:$C$414,MATCH(Insert_Finance!C3,Financ_Y,0),2)</f>
        <v>#N/A</v>
      </c>
      <c r="AD50" s="179"/>
      <c r="AE50" s="433" t="e">
        <f>INDEX(Insert_Assets!$B$395:$C$414,MATCH(AC50,Financ_Y,0),2)</f>
        <v>#N/A</v>
      </c>
      <c r="AF50" s="151"/>
      <c r="AG50" s="433" t="e">
        <f>INDEX(Insert_Assets!$B$395:$C$414,MATCH(AE50,Financ_Y,0),2)</f>
        <v>#N/A</v>
      </c>
      <c r="AH50" s="151"/>
      <c r="AI50" s="434" t="e">
        <f>INDEX(Insert_Assets!$B$395:$C$414,MATCH(AG50,Financ_Y,0),2)</f>
        <v>#N/A</v>
      </c>
    </row>
    <row r="51" spans="2:35" x14ac:dyDescent="0.3">
      <c r="B51" s="414">
        <f>Insert_Customers!B8</f>
        <v>0</v>
      </c>
      <c r="C51" s="496" t="e">
        <f>C18/(Insert_Customers!P8+'Tariff Calc'!C40*Insert_Customers!P10+'Tariff Calc'!C42*Insert_Customers!P12+'Tariff Calc'!C44*Insert_Customers!P14+'Tariff Calc'!C46*Insert_Customers!P16+'Tariff Calc'!C48*Insert_Customers!P18)</f>
        <v>#DIV/0!</v>
      </c>
      <c r="D51" s="416"/>
      <c r="E51" s="497" t="e">
        <f>E18/(Insert_Customers!AB42+'Tariff Calc'!$C40*Insert_Customers!AB44+'Tariff Calc'!$C42*Insert_Customers!AB46+'Tariff Calc'!$C44*Insert_Customers!AB48+'Tariff Calc'!$C46*Insert_Customers!AB50+'Tariff Calc'!$C48*Insert_Customers!AB52)</f>
        <v>#DIV/0!</v>
      </c>
      <c r="F51" s="416"/>
      <c r="G51" s="497" t="e">
        <f>G18/(Insert_Customers!AD42+'Tariff Calc'!$C40*Insert_Customers!AD44+'Tariff Calc'!$C42*Insert_Customers!AD46+'Tariff Calc'!$C44*Insert_Customers!AD48+'Tariff Calc'!$C46*Insert_Customers!AD50+'Tariff Calc'!$C48*Insert_Customers!AD52)</f>
        <v>#DIV/0!</v>
      </c>
      <c r="H51" s="416"/>
      <c r="I51" s="497" t="e">
        <f>I18/(Insert_Customers!AF42+'Tariff Calc'!$C40*Insert_Customers!AF44+'Tariff Calc'!$C42*Insert_Customers!AF46+'Tariff Calc'!$C44*Insert_Customers!AF48+'Tariff Calc'!$C46*Insert_Customers!AF50+'Tariff Calc'!$C48*Insert_Customers!AF52)</f>
        <v>#DIV/0!</v>
      </c>
      <c r="J51" s="416"/>
      <c r="K51" s="498" t="e">
        <f>K18/(Insert_Customers!AH42+'Tariff Calc'!$C40*Insert_Customers!AH44+'Tariff Calc'!$C42*Insert_Customers!AH46+'Tariff Calc'!$C44*Insert_Customers!AH48+'Tariff Calc'!$C46*Insert_Customers!AH50+'Tariff Calc'!$C48*Insert_Customers!AH52)</f>
        <v>#DIV/0!</v>
      </c>
      <c r="Q51" s="499">
        <f>Insert_Customers!P8</f>
        <v>0</v>
      </c>
      <c r="R51" s="500"/>
      <c r="S51" s="501">
        <f>Insert_Customers!AB42</f>
        <v>0</v>
      </c>
      <c r="T51" s="179"/>
      <c r="U51" s="501">
        <f>Insert_Customers!AD42</f>
        <v>0</v>
      </c>
      <c r="V51" s="179">
        <f>Insert_Customers!AE42</f>
        <v>0</v>
      </c>
      <c r="W51" s="501">
        <f>Insert_Customers!AF42</f>
        <v>0</v>
      </c>
      <c r="X51" s="179">
        <f>Insert_Customers!AG42</f>
        <v>0</v>
      </c>
      <c r="Y51" s="502">
        <f>Insert_Customers!AH42</f>
        <v>0</v>
      </c>
      <c r="AA51" s="503" t="e">
        <f>Q51*C51</f>
        <v>#DIV/0!</v>
      </c>
      <c r="AB51" s="504"/>
      <c r="AC51" s="415" t="e">
        <f>S51*E51</f>
        <v>#DIV/0!</v>
      </c>
      <c r="AD51" s="505"/>
      <c r="AE51" s="415" t="e">
        <f>U51*G51</f>
        <v>#DIV/0!</v>
      </c>
      <c r="AF51" s="505"/>
      <c r="AG51" s="415" t="e">
        <f>W51*I51</f>
        <v>#DIV/0!</v>
      </c>
      <c r="AH51" s="505"/>
      <c r="AI51" s="417" t="e">
        <f>Y51*K51</f>
        <v>#DIV/0!</v>
      </c>
    </row>
    <row r="52" spans="2:35" ht="5.4" customHeight="1" x14ac:dyDescent="0.3">
      <c r="B52" s="166"/>
      <c r="C52" s="506"/>
      <c r="D52" s="419"/>
      <c r="E52" s="427"/>
      <c r="F52" s="419"/>
      <c r="G52" s="427"/>
      <c r="H52" s="419"/>
      <c r="I52" s="427"/>
      <c r="J52" s="419"/>
      <c r="K52" s="428"/>
      <c r="Q52" s="507"/>
      <c r="R52" s="489"/>
      <c r="S52" s="508"/>
      <c r="T52" s="121"/>
      <c r="U52" s="508"/>
      <c r="V52" s="121"/>
      <c r="W52" s="508"/>
      <c r="X52" s="121"/>
      <c r="Y52" s="509"/>
      <c r="AA52" s="506"/>
      <c r="AB52" s="510"/>
      <c r="AC52" s="427"/>
      <c r="AD52" s="427"/>
      <c r="AE52" s="427"/>
      <c r="AF52" s="427"/>
      <c r="AG52" s="427"/>
      <c r="AH52" s="427"/>
      <c r="AI52" s="428"/>
    </row>
    <row r="53" spans="2:35" x14ac:dyDescent="0.3">
      <c r="B53" s="166">
        <f>Insert_Customers!B10</f>
        <v>0</v>
      </c>
      <c r="C53" s="511" t="e">
        <f>$C40*C$51</f>
        <v>#DIV/0!</v>
      </c>
      <c r="D53" s="419"/>
      <c r="E53" s="512" t="e">
        <f t="shared" ref="E53:K53" si="9">$C40*E$51</f>
        <v>#DIV/0!</v>
      </c>
      <c r="F53" s="419"/>
      <c r="G53" s="512" t="e">
        <f t="shared" si="9"/>
        <v>#DIV/0!</v>
      </c>
      <c r="H53" s="419"/>
      <c r="I53" s="512" t="e">
        <f t="shared" si="9"/>
        <v>#DIV/0!</v>
      </c>
      <c r="J53" s="419"/>
      <c r="K53" s="513" t="e">
        <f t="shared" si="9"/>
        <v>#DIV/0!</v>
      </c>
      <c r="Q53" s="514">
        <f>Insert_Customers!P10</f>
        <v>0</v>
      </c>
      <c r="R53" s="491"/>
      <c r="S53" s="515">
        <f>Insert_Customers!AB44</f>
        <v>0</v>
      </c>
      <c r="T53" s="121"/>
      <c r="U53" s="515">
        <f>Insert_Customers!AD44</f>
        <v>0</v>
      </c>
      <c r="V53" s="121">
        <f>Insert_Customers!AE44</f>
        <v>0</v>
      </c>
      <c r="W53" s="515">
        <f>Insert_Customers!AF44</f>
        <v>0</v>
      </c>
      <c r="X53" s="121">
        <f>Insert_Customers!AG44</f>
        <v>0</v>
      </c>
      <c r="Y53" s="516">
        <f>Insert_Customers!AH44</f>
        <v>0</v>
      </c>
      <c r="AA53" s="517" t="e">
        <f>Q53*C53</f>
        <v>#DIV/0!</v>
      </c>
      <c r="AB53" s="518"/>
      <c r="AC53" s="425" t="e">
        <f>S53*E53</f>
        <v>#DIV/0!</v>
      </c>
      <c r="AD53" s="427"/>
      <c r="AE53" s="425" t="e">
        <f>U53*G53</f>
        <v>#DIV/0!</v>
      </c>
      <c r="AF53" s="427"/>
      <c r="AG53" s="425" t="e">
        <f>W53*I53</f>
        <v>#DIV/0!</v>
      </c>
      <c r="AH53" s="427"/>
      <c r="AI53" s="426" t="e">
        <f>Y53*K53</f>
        <v>#DIV/0!</v>
      </c>
    </row>
    <row r="54" spans="2:35" ht="6" customHeight="1" x14ac:dyDescent="0.3">
      <c r="B54" s="166"/>
      <c r="C54" s="460"/>
      <c r="D54" s="419"/>
      <c r="E54" s="419"/>
      <c r="F54" s="419"/>
      <c r="G54" s="419"/>
      <c r="H54" s="419"/>
      <c r="I54" s="419"/>
      <c r="J54" s="419"/>
      <c r="K54" s="420"/>
      <c r="Q54" s="507"/>
      <c r="R54" s="491"/>
      <c r="S54" s="508"/>
      <c r="T54" s="121"/>
      <c r="U54" s="508"/>
      <c r="V54" s="121"/>
      <c r="W54" s="508"/>
      <c r="X54" s="121"/>
      <c r="Y54" s="509"/>
      <c r="AA54" s="506"/>
      <c r="AB54" s="518"/>
      <c r="AC54" s="427"/>
      <c r="AD54" s="427"/>
      <c r="AE54" s="427"/>
      <c r="AF54" s="427"/>
      <c r="AG54" s="427"/>
      <c r="AH54" s="427"/>
      <c r="AI54" s="428"/>
    </row>
    <row r="55" spans="2:35" x14ac:dyDescent="0.3">
      <c r="B55" s="166">
        <f>Insert_Customers!B12</f>
        <v>0</v>
      </c>
      <c r="C55" s="511" t="e">
        <f t="shared" ref="C55:K61" si="10">$C42*C$51</f>
        <v>#DIV/0!</v>
      </c>
      <c r="D55" s="419"/>
      <c r="E55" s="512" t="e">
        <f t="shared" si="10"/>
        <v>#DIV/0!</v>
      </c>
      <c r="F55" s="419"/>
      <c r="G55" s="512" t="e">
        <f t="shared" si="10"/>
        <v>#DIV/0!</v>
      </c>
      <c r="H55" s="419"/>
      <c r="I55" s="512" t="e">
        <f t="shared" si="10"/>
        <v>#DIV/0!</v>
      </c>
      <c r="J55" s="419"/>
      <c r="K55" s="513" t="e">
        <f t="shared" si="10"/>
        <v>#DIV/0!</v>
      </c>
      <c r="Q55" s="514">
        <f>Insert_Customers!P12</f>
        <v>0</v>
      </c>
      <c r="R55" s="491"/>
      <c r="S55" s="515">
        <f>Insert_Customers!AB46</f>
        <v>0</v>
      </c>
      <c r="T55" s="121"/>
      <c r="U55" s="515">
        <f>Insert_Customers!AD46</f>
        <v>0</v>
      </c>
      <c r="V55" s="121">
        <f>Insert_Customers!AE46</f>
        <v>0</v>
      </c>
      <c r="W55" s="515">
        <f>Insert_Customers!AF46</f>
        <v>0</v>
      </c>
      <c r="X55" s="121">
        <f>Insert_Customers!AG46</f>
        <v>0</v>
      </c>
      <c r="Y55" s="516">
        <f>Insert_Customers!AH46</f>
        <v>0</v>
      </c>
      <c r="AA55" s="517" t="e">
        <f>Q55*C55</f>
        <v>#DIV/0!</v>
      </c>
      <c r="AB55" s="518"/>
      <c r="AC55" s="425" t="e">
        <f>S55*E55</f>
        <v>#DIV/0!</v>
      </c>
      <c r="AD55" s="427"/>
      <c r="AE55" s="425" t="e">
        <f>U55*G55</f>
        <v>#DIV/0!</v>
      </c>
      <c r="AF55" s="427"/>
      <c r="AG55" s="425" t="e">
        <f>W55*I55</f>
        <v>#DIV/0!</v>
      </c>
      <c r="AH55" s="427"/>
      <c r="AI55" s="426" t="e">
        <f>Y55*K55</f>
        <v>#DIV/0!</v>
      </c>
    </row>
    <row r="56" spans="2:35" ht="5.4" customHeight="1" x14ac:dyDescent="0.3">
      <c r="B56" s="166"/>
      <c r="C56" s="460"/>
      <c r="D56" s="419"/>
      <c r="E56" s="419"/>
      <c r="F56" s="419"/>
      <c r="G56" s="419"/>
      <c r="H56" s="419"/>
      <c r="I56" s="419"/>
      <c r="J56" s="419"/>
      <c r="K56" s="420"/>
      <c r="Q56" s="507"/>
      <c r="R56" s="491"/>
      <c r="S56" s="508"/>
      <c r="T56" s="121"/>
      <c r="U56" s="508"/>
      <c r="V56" s="121"/>
      <c r="W56" s="508"/>
      <c r="X56" s="121"/>
      <c r="Y56" s="509"/>
      <c r="AA56" s="506"/>
      <c r="AB56" s="518"/>
      <c r="AC56" s="427"/>
      <c r="AD56" s="427"/>
      <c r="AE56" s="427"/>
      <c r="AF56" s="427"/>
      <c r="AG56" s="427"/>
      <c r="AH56" s="427"/>
      <c r="AI56" s="428"/>
    </row>
    <row r="57" spans="2:35" x14ac:dyDescent="0.3">
      <c r="B57" s="166">
        <f>Insert_Customers!B14</f>
        <v>0</v>
      </c>
      <c r="C57" s="511" t="e">
        <f t="shared" si="10"/>
        <v>#DIV/0!</v>
      </c>
      <c r="D57" s="419"/>
      <c r="E57" s="512" t="e">
        <f t="shared" si="10"/>
        <v>#DIV/0!</v>
      </c>
      <c r="F57" s="419"/>
      <c r="G57" s="512" t="e">
        <f t="shared" si="10"/>
        <v>#DIV/0!</v>
      </c>
      <c r="H57" s="419"/>
      <c r="I57" s="512" t="e">
        <f t="shared" si="10"/>
        <v>#DIV/0!</v>
      </c>
      <c r="J57" s="419"/>
      <c r="K57" s="513" t="e">
        <f t="shared" si="10"/>
        <v>#DIV/0!</v>
      </c>
      <c r="Q57" s="514">
        <f>Insert_Customers!P14</f>
        <v>0</v>
      </c>
      <c r="R57" s="491"/>
      <c r="S57" s="515">
        <f>Insert_Customers!AB48</f>
        <v>0</v>
      </c>
      <c r="T57" s="121"/>
      <c r="U57" s="515">
        <f>Insert_Customers!AD48</f>
        <v>0</v>
      </c>
      <c r="V57" s="121">
        <f>Insert_Customers!AE48</f>
        <v>0</v>
      </c>
      <c r="W57" s="515">
        <f>Insert_Customers!AF48</f>
        <v>0</v>
      </c>
      <c r="X57" s="121">
        <f>Insert_Customers!AG48</f>
        <v>0</v>
      </c>
      <c r="Y57" s="516">
        <f>Insert_Customers!AH48</f>
        <v>0</v>
      </c>
      <c r="AA57" s="517" t="e">
        <f>Q57*C57</f>
        <v>#DIV/0!</v>
      </c>
      <c r="AB57" s="518"/>
      <c r="AC57" s="425" t="e">
        <f>S57*E57</f>
        <v>#DIV/0!</v>
      </c>
      <c r="AD57" s="427"/>
      <c r="AE57" s="425" t="e">
        <f>U57*G57</f>
        <v>#DIV/0!</v>
      </c>
      <c r="AF57" s="427"/>
      <c r="AG57" s="425" t="e">
        <f>W57*I57</f>
        <v>#DIV/0!</v>
      </c>
      <c r="AH57" s="427"/>
      <c r="AI57" s="426" t="e">
        <f>Y57*K57</f>
        <v>#DIV/0!</v>
      </c>
    </row>
    <row r="58" spans="2:35" ht="6.6" customHeight="1" x14ac:dyDescent="0.3">
      <c r="B58" s="166"/>
      <c r="C58" s="460"/>
      <c r="D58" s="419"/>
      <c r="E58" s="419"/>
      <c r="F58" s="419"/>
      <c r="G58" s="419"/>
      <c r="H58" s="419"/>
      <c r="I58" s="419"/>
      <c r="J58" s="419"/>
      <c r="K58" s="420"/>
      <c r="Q58" s="507"/>
      <c r="R58" s="491"/>
      <c r="S58" s="508"/>
      <c r="T58" s="121"/>
      <c r="U58" s="508"/>
      <c r="V58" s="121"/>
      <c r="W58" s="508"/>
      <c r="X58" s="121"/>
      <c r="Y58" s="509"/>
      <c r="AA58" s="506"/>
      <c r="AB58" s="518"/>
      <c r="AC58" s="427"/>
      <c r="AD58" s="427"/>
      <c r="AE58" s="427"/>
      <c r="AF58" s="427"/>
      <c r="AG58" s="427"/>
      <c r="AH58" s="427"/>
      <c r="AI58" s="428"/>
    </row>
    <row r="59" spans="2:35" x14ac:dyDescent="0.3">
      <c r="B59" s="166">
        <f>Insert_Customers!B16</f>
        <v>0</v>
      </c>
      <c r="C59" s="511" t="e">
        <f t="shared" si="10"/>
        <v>#DIV/0!</v>
      </c>
      <c r="D59" s="419"/>
      <c r="E59" s="512" t="e">
        <f t="shared" si="10"/>
        <v>#DIV/0!</v>
      </c>
      <c r="F59" s="419"/>
      <c r="G59" s="512" t="e">
        <f t="shared" si="10"/>
        <v>#DIV/0!</v>
      </c>
      <c r="H59" s="419"/>
      <c r="I59" s="512" t="e">
        <f t="shared" si="10"/>
        <v>#DIV/0!</v>
      </c>
      <c r="J59" s="419"/>
      <c r="K59" s="513" t="e">
        <f t="shared" si="10"/>
        <v>#DIV/0!</v>
      </c>
      <c r="Q59" s="514">
        <f>Insert_Customers!P16</f>
        <v>0</v>
      </c>
      <c r="R59" s="491"/>
      <c r="S59" s="515">
        <f>Insert_Customers!AB50</f>
        <v>0</v>
      </c>
      <c r="T59" s="121"/>
      <c r="U59" s="515">
        <f>Insert_Customers!AD50</f>
        <v>0</v>
      </c>
      <c r="V59" s="121">
        <f>Insert_Customers!AE50</f>
        <v>0</v>
      </c>
      <c r="W59" s="515">
        <f>Insert_Customers!AF50</f>
        <v>0</v>
      </c>
      <c r="X59" s="121">
        <f>Insert_Customers!AG50</f>
        <v>0</v>
      </c>
      <c r="Y59" s="516">
        <f>Insert_Customers!AH50</f>
        <v>0</v>
      </c>
      <c r="AA59" s="517" t="e">
        <f>Q59*C59</f>
        <v>#DIV/0!</v>
      </c>
      <c r="AB59" s="518"/>
      <c r="AC59" s="425" t="e">
        <f>S59*E59</f>
        <v>#DIV/0!</v>
      </c>
      <c r="AD59" s="427"/>
      <c r="AE59" s="425" t="e">
        <f>U59*G59</f>
        <v>#DIV/0!</v>
      </c>
      <c r="AF59" s="427"/>
      <c r="AG59" s="425" t="e">
        <f>W59*I59</f>
        <v>#DIV/0!</v>
      </c>
      <c r="AH59" s="427"/>
      <c r="AI59" s="426" t="e">
        <f>Y59*K59</f>
        <v>#DIV/0!</v>
      </c>
    </row>
    <row r="60" spans="2:35" ht="4.95" customHeight="1" x14ac:dyDescent="0.3">
      <c r="B60" s="166"/>
      <c r="C60" s="460"/>
      <c r="D60" s="419"/>
      <c r="E60" s="419"/>
      <c r="F60" s="419"/>
      <c r="G60" s="419"/>
      <c r="H60" s="419"/>
      <c r="I60" s="419"/>
      <c r="J60" s="419"/>
      <c r="K60" s="420"/>
      <c r="Q60" s="507"/>
      <c r="R60" s="491"/>
      <c r="S60" s="508"/>
      <c r="T60" s="121"/>
      <c r="U60" s="508"/>
      <c r="V60" s="121"/>
      <c r="W60" s="508"/>
      <c r="X60" s="121"/>
      <c r="Y60" s="509"/>
      <c r="AA60" s="506"/>
      <c r="AB60" s="518"/>
      <c r="AC60" s="427"/>
      <c r="AD60" s="427"/>
      <c r="AE60" s="427"/>
      <c r="AF60" s="427"/>
      <c r="AG60" s="427"/>
      <c r="AH60" s="427"/>
      <c r="AI60" s="428"/>
    </row>
    <row r="61" spans="2:35" x14ac:dyDescent="0.3">
      <c r="B61" s="478">
        <f>Insert_Customers!B18</f>
        <v>0</v>
      </c>
      <c r="C61" s="519" t="e">
        <f t="shared" si="10"/>
        <v>#DIV/0!</v>
      </c>
      <c r="D61" s="484"/>
      <c r="E61" s="512" t="e">
        <f t="shared" si="10"/>
        <v>#DIV/0!</v>
      </c>
      <c r="F61" s="419"/>
      <c r="G61" s="512" t="e">
        <f t="shared" si="10"/>
        <v>#DIV/0!</v>
      </c>
      <c r="H61" s="419"/>
      <c r="I61" s="512" t="e">
        <f t="shared" si="10"/>
        <v>#DIV/0!</v>
      </c>
      <c r="J61" s="419"/>
      <c r="K61" s="513" t="e">
        <f t="shared" si="10"/>
        <v>#DIV/0!</v>
      </c>
      <c r="Q61" s="520">
        <f>Insert_Customers!P18</f>
        <v>0</v>
      </c>
      <c r="R61" s="521"/>
      <c r="S61" s="522">
        <f>Insert_Customers!AB52</f>
        <v>0</v>
      </c>
      <c r="T61" s="224"/>
      <c r="U61" s="522">
        <f>Insert_Customers!AD52</f>
        <v>0</v>
      </c>
      <c r="V61" s="224">
        <f>Insert_Customers!AE52</f>
        <v>0</v>
      </c>
      <c r="W61" s="522">
        <f>Insert_Customers!AF52</f>
        <v>0</v>
      </c>
      <c r="X61" s="224">
        <f>Insert_Customers!AG52</f>
        <v>0</v>
      </c>
      <c r="Y61" s="523">
        <f>Insert_Customers!AH52</f>
        <v>0</v>
      </c>
      <c r="AA61" s="524" t="e">
        <f>Q61*C61</f>
        <v>#DIV/0!</v>
      </c>
      <c r="AB61" s="525"/>
      <c r="AC61" s="285" t="e">
        <f>S61*E61</f>
        <v>#DIV/0!</v>
      </c>
      <c r="AD61" s="345"/>
      <c r="AE61" s="285" t="e">
        <f>U61*G61</f>
        <v>#DIV/0!</v>
      </c>
      <c r="AF61" s="345"/>
      <c r="AG61" s="285" t="e">
        <f>W61*I61</f>
        <v>#DIV/0!</v>
      </c>
      <c r="AH61" s="345"/>
      <c r="AI61" s="485" t="e">
        <f>Y61*K61</f>
        <v>#DIV/0!</v>
      </c>
    </row>
    <row r="62" spans="2:35" x14ac:dyDescent="0.3">
      <c r="B62" s="166"/>
      <c r="C62" s="190"/>
      <c r="D62" s="190"/>
      <c r="E62" s="179"/>
      <c r="F62" s="179"/>
      <c r="G62" s="179"/>
      <c r="H62" s="179"/>
      <c r="I62" s="179"/>
      <c r="J62" s="526"/>
      <c r="K62" s="469"/>
      <c r="O62" s="185" t="s">
        <v>41</v>
      </c>
      <c r="P62" s="562"/>
      <c r="Q62" s="527">
        <f>SUM(Q51:Q61)</f>
        <v>0</v>
      </c>
      <c r="R62" s="528"/>
      <c r="S62" s="528">
        <f t="shared" ref="S62:Y62" si="11">SUM(S51:S61)</f>
        <v>0</v>
      </c>
      <c r="T62" s="528"/>
      <c r="U62" s="528">
        <f t="shared" si="11"/>
        <v>0</v>
      </c>
      <c r="V62" s="528">
        <f t="shared" si="11"/>
        <v>0</v>
      </c>
      <c r="W62" s="528">
        <f t="shared" si="11"/>
        <v>0</v>
      </c>
      <c r="X62" s="528">
        <f t="shared" si="11"/>
        <v>0</v>
      </c>
      <c r="Y62" s="529">
        <f t="shared" si="11"/>
        <v>0</v>
      </c>
      <c r="AA62" s="530" t="e">
        <f>SUM(AA51:AA61)</f>
        <v>#DIV/0!</v>
      </c>
      <c r="AB62" s="531"/>
      <c r="AC62" s="531" t="e">
        <f t="shared" ref="AC62:AI62" si="12">SUM(AC51:AC61)</f>
        <v>#DIV/0!</v>
      </c>
      <c r="AD62" s="531">
        <f t="shared" si="12"/>
        <v>0</v>
      </c>
      <c r="AE62" s="531" t="e">
        <f t="shared" si="12"/>
        <v>#DIV/0!</v>
      </c>
      <c r="AF62" s="531"/>
      <c r="AG62" s="531" t="e">
        <f t="shared" si="12"/>
        <v>#DIV/0!</v>
      </c>
      <c r="AH62" s="531"/>
      <c r="AI62" s="532" t="e">
        <f t="shared" si="12"/>
        <v>#DIV/0!</v>
      </c>
    </row>
    <row r="63" spans="2:35" x14ac:dyDescent="0.3">
      <c r="B63" s="166"/>
      <c r="C63" s="121"/>
      <c r="D63" s="121"/>
      <c r="E63" s="121"/>
      <c r="F63" s="121"/>
      <c r="G63" s="121"/>
      <c r="H63" s="121"/>
      <c r="I63" s="121"/>
      <c r="J63" s="121"/>
      <c r="K63" s="165"/>
    </row>
    <row r="64" spans="2:35" ht="22.95" customHeight="1" x14ac:dyDescent="0.3">
      <c r="B64" s="166"/>
      <c r="C64" s="121"/>
      <c r="D64" s="121"/>
      <c r="E64" s="121"/>
      <c r="F64" s="121"/>
      <c r="G64" s="121"/>
      <c r="H64" s="121"/>
      <c r="I64" s="121"/>
      <c r="J64" s="121"/>
      <c r="K64" s="165"/>
      <c r="Q64" s="792" t="s">
        <v>305</v>
      </c>
      <c r="R64" s="793"/>
      <c r="S64" s="793"/>
      <c r="T64" s="793"/>
      <c r="U64" s="793"/>
      <c r="V64" s="793"/>
      <c r="W64" s="793"/>
      <c r="X64" s="793"/>
      <c r="Y64" s="794"/>
    </row>
    <row r="65" spans="2:25" x14ac:dyDescent="0.3">
      <c r="B65" s="533" t="s">
        <v>218</v>
      </c>
      <c r="C65" s="410">
        <f>Insert_Finance!C3</f>
        <v>0</v>
      </c>
      <c r="D65" s="411"/>
      <c r="E65" s="412" t="e">
        <f>INDEX(Insert_Assets!$B$395:$C$414,MATCH(Insert_Finance!C3,Financ_Y,0),2)</f>
        <v>#N/A</v>
      </c>
      <c r="F65" s="181"/>
      <c r="G65" s="412" t="e">
        <f>INDEX(Insert_Assets!$B$395:$C$414,MATCH(E65,Financ_Y,0),2)</f>
        <v>#N/A</v>
      </c>
      <c r="H65" s="128"/>
      <c r="I65" s="412" t="e">
        <f>INDEX(Insert_Assets!$B$395:$C$414,MATCH(G65,Financ_Y,0),2)</f>
        <v>#N/A</v>
      </c>
      <c r="J65" s="128"/>
      <c r="K65" s="413" t="e">
        <f>INDEX(Insert_Assets!$B$395:$C$414,MATCH(I65,Financ_Y,0),2)</f>
        <v>#N/A</v>
      </c>
      <c r="Q65" s="410">
        <f>Insert_Finance!C3</f>
        <v>0</v>
      </c>
      <c r="R65" s="411"/>
      <c r="S65" s="412" t="e">
        <f>INDEX(Insert_Assets!$B$395:$C$414,MATCH(Insert_Finance!C3,Financ_Y,0),2)</f>
        <v>#N/A</v>
      </c>
      <c r="T65" s="181"/>
      <c r="U65" s="412" t="e">
        <f>INDEX(Insert_Assets!$B$395:$C$414,MATCH(S65,Financ_Y,0),2)</f>
        <v>#N/A</v>
      </c>
      <c r="V65" s="128"/>
      <c r="W65" s="412" t="e">
        <f>INDEX(Insert_Assets!$B$395:$C$414,MATCH(U65,Financ_Y,0),2)</f>
        <v>#N/A</v>
      </c>
      <c r="X65" s="128"/>
      <c r="Y65" s="413" t="e">
        <f>INDEX(Insert_Assets!$B$395:$C$414,MATCH(W65,Financ_Y,0),2)</f>
        <v>#N/A</v>
      </c>
    </row>
    <row r="66" spans="2:25" x14ac:dyDescent="0.3">
      <c r="B66" s="414">
        <f>Insert_Customers!B8</f>
        <v>0</v>
      </c>
      <c r="C66" s="496">
        <f>IF(Insert_Customers!D8&gt;0,C51*Insert_Customers!P8/Insert_Customers!D8/12,0)</f>
        <v>0</v>
      </c>
      <c r="D66" s="416"/>
      <c r="E66" s="497">
        <f>IF(Insert_Customers!L27&gt;0,E51*Insert_Customers!AB42/Insert_Customers!L27/12,0)</f>
        <v>0</v>
      </c>
      <c r="F66" s="416">
        <f>IF(Insert_Customers!M27&gt;0,F51*Insert_Customers!AC42/Insert_Customers!M27/12,0)</f>
        <v>0</v>
      </c>
      <c r="G66" s="497">
        <f>IF(Insert_Customers!N27&gt;0,G51*Insert_Customers!AD42/Insert_Customers!N27/12,0)</f>
        <v>0</v>
      </c>
      <c r="H66" s="416"/>
      <c r="I66" s="497">
        <f>IF(Insert_Customers!P27&gt;0,I51*Insert_Customers!AF42/Insert_Customers!P27/12,0)</f>
        <v>0</v>
      </c>
      <c r="J66" s="416">
        <f>IF(Insert_Customers!Q27&gt;0,J51*Insert_Customers!AG42/Insert_Customers!Q27/12,0)</f>
        <v>0</v>
      </c>
      <c r="K66" s="498">
        <f>IF(Insert_Customers!R27&gt;0,K51*Insert_Customers!AH42/Insert_Customers!R27/12,0)</f>
        <v>0</v>
      </c>
      <c r="Q66" s="499">
        <f>C66*12*Insert_Customers!D8</f>
        <v>0</v>
      </c>
      <c r="R66" s="500"/>
      <c r="S66" s="501">
        <f>E66*12*Insert_Customers!L27</f>
        <v>0</v>
      </c>
      <c r="T66" s="179"/>
      <c r="U66" s="501">
        <f>G66*12*Insert_Customers!N27</f>
        <v>0</v>
      </c>
      <c r="V66" s="179">
        <f>H66*12*Insert_Customers!O27</f>
        <v>0</v>
      </c>
      <c r="W66" s="501">
        <f>I66*12*Insert_Customers!P27</f>
        <v>0</v>
      </c>
      <c r="X66" s="179">
        <f>J66*12*Insert_Customers!Q27</f>
        <v>0</v>
      </c>
      <c r="Y66" s="502">
        <f>K66*12*Insert_Customers!R27</f>
        <v>0</v>
      </c>
    </row>
    <row r="67" spans="2:25" ht="7.95" customHeight="1" x14ac:dyDescent="0.3">
      <c r="B67" s="166"/>
      <c r="C67" s="506"/>
      <c r="D67" s="419"/>
      <c r="E67" s="427"/>
      <c r="F67" s="419"/>
      <c r="G67" s="427"/>
      <c r="H67" s="419"/>
      <c r="I67" s="427"/>
      <c r="J67" s="419"/>
      <c r="K67" s="428"/>
      <c r="Q67" s="507"/>
      <c r="R67" s="489"/>
      <c r="S67" s="508"/>
      <c r="T67" s="121"/>
      <c r="U67" s="508"/>
      <c r="V67" s="121"/>
      <c r="W67" s="508"/>
      <c r="X67" s="121"/>
      <c r="Y67" s="509"/>
    </row>
    <row r="68" spans="2:25" x14ac:dyDescent="0.3">
      <c r="B68" s="166">
        <f>Insert_Customers!B10</f>
        <v>0</v>
      </c>
      <c r="C68" s="511">
        <f>IF(Insert_Customers!D10&gt;0,C53*Insert_Customers!P10/Insert_Customers!D10/12,0)</f>
        <v>0</v>
      </c>
      <c r="D68" s="419"/>
      <c r="E68" s="512">
        <f>IF(Insert_Customers!L29&gt;0,E53*Insert_Customers!AB44/Insert_Customers!L29/12,0)</f>
        <v>0</v>
      </c>
      <c r="F68" s="419">
        <f>IF(Insert_Customers!M29&gt;0,F53*Insert_Customers!AC44/Insert_Customers!M29/12,0)</f>
        <v>0</v>
      </c>
      <c r="G68" s="512">
        <f>IF(Insert_Customers!N29&gt;0,G53*Insert_Customers!AD44/Insert_Customers!N29/12,0)</f>
        <v>0</v>
      </c>
      <c r="H68" s="419"/>
      <c r="I68" s="512">
        <f>IF(Insert_Customers!P29&gt;0,I53*Insert_Customers!AF44/Insert_Customers!P29/12,0)</f>
        <v>0</v>
      </c>
      <c r="J68" s="419">
        <f>IF(Insert_Customers!Q29&gt;0,J53*Insert_Customers!AG44/Insert_Customers!Q29/12,0)</f>
        <v>0</v>
      </c>
      <c r="K68" s="513">
        <f>IF(Insert_Customers!R29&gt;0,K53*Insert_Customers!AH44/Insert_Customers!R29/12,0)</f>
        <v>0</v>
      </c>
      <c r="Q68" s="514">
        <f>C68*12*Insert_Customers!D10</f>
        <v>0</v>
      </c>
      <c r="R68" s="491"/>
      <c r="S68" s="515">
        <f>E68*12*Insert_Customers!L29</f>
        <v>0</v>
      </c>
      <c r="T68" s="121"/>
      <c r="U68" s="515">
        <f>G68*12*Insert_Customers!N29</f>
        <v>0</v>
      </c>
      <c r="V68" s="121">
        <f>H68*12*Insert_Customers!O29</f>
        <v>0</v>
      </c>
      <c r="W68" s="515">
        <f>I68*12*Insert_Customers!P29</f>
        <v>0</v>
      </c>
      <c r="X68" s="121">
        <f>J68*12*Insert_Customers!Q29</f>
        <v>0</v>
      </c>
      <c r="Y68" s="516">
        <f>K68*12*Insert_Customers!R29</f>
        <v>0</v>
      </c>
    </row>
    <row r="69" spans="2:25" ht="6" customHeight="1" x14ac:dyDescent="0.3">
      <c r="B69" s="166"/>
      <c r="C69" s="460"/>
      <c r="D69" s="419"/>
      <c r="E69" s="419"/>
      <c r="F69" s="419"/>
      <c r="G69" s="419"/>
      <c r="H69" s="419"/>
      <c r="I69" s="419"/>
      <c r="J69" s="419"/>
      <c r="K69" s="420"/>
      <c r="Q69" s="507"/>
      <c r="R69" s="491"/>
      <c r="S69" s="508"/>
      <c r="T69" s="121"/>
      <c r="U69" s="508"/>
      <c r="V69" s="121"/>
      <c r="W69" s="508"/>
      <c r="X69" s="121"/>
      <c r="Y69" s="509"/>
    </row>
    <row r="70" spans="2:25" x14ac:dyDescent="0.3">
      <c r="B70" s="166">
        <f>Insert_Customers!B12</f>
        <v>0</v>
      </c>
      <c r="C70" s="511">
        <f>IF(Insert_Customers!D12&gt;0,C55*Insert_Customers!P12/Insert_Customers!D12/12,0)</f>
        <v>0</v>
      </c>
      <c r="D70" s="419"/>
      <c r="E70" s="512">
        <f>IF(Insert_Customers!L31&gt;0,E55*Insert_Customers!AB46/Insert_Customers!L31/12,0)</f>
        <v>0</v>
      </c>
      <c r="F70" s="419">
        <f>IF(Insert_Customers!M31&gt;0,F55*Insert_Customers!AC46/Insert_Customers!M31/12,0)</f>
        <v>0</v>
      </c>
      <c r="G70" s="512">
        <f>IF(Insert_Customers!N31&gt;0,G55*Insert_Customers!AD46/Insert_Customers!N31/12,0)</f>
        <v>0</v>
      </c>
      <c r="H70" s="419"/>
      <c r="I70" s="512">
        <f>IF(Insert_Customers!P31&gt;0,I55*Insert_Customers!AF46/Insert_Customers!P31/12,0)</f>
        <v>0</v>
      </c>
      <c r="J70" s="419">
        <f>IF(Insert_Customers!Q31&gt;0,J55*Insert_Customers!AG46/Insert_Customers!Q31/12,0)</f>
        <v>0</v>
      </c>
      <c r="K70" s="513">
        <f>IF(Insert_Customers!R31&gt;0,K55*Insert_Customers!AH46/Insert_Customers!R31/12,0)</f>
        <v>0</v>
      </c>
      <c r="Q70" s="514">
        <f>C70*12*Insert_Customers!D12</f>
        <v>0</v>
      </c>
      <c r="R70" s="491"/>
      <c r="S70" s="515">
        <f>E70*12*Insert_Customers!L31</f>
        <v>0</v>
      </c>
      <c r="T70" s="121"/>
      <c r="U70" s="515">
        <f>G70*12*Insert_Customers!N31</f>
        <v>0</v>
      </c>
      <c r="V70" s="121">
        <f>H70*12*Insert_Customers!O31</f>
        <v>0</v>
      </c>
      <c r="W70" s="515">
        <f>I70*12*Insert_Customers!P31</f>
        <v>0</v>
      </c>
      <c r="X70" s="121">
        <f>J70*12*Insert_Customers!Q31</f>
        <v>0</v>
      </c>
      <c r="Y70" s="516">
        <f>K70*12*Insert_Customers!R31</f>
        <v>0</v>
      </c>
    </row>
    <row r="71" spans="2:25" ht="6.6" customHeight="1" x14ac:dyDescent="0.3">
      <c r="B71" s="166"/>
      <c r="C71" s="460"/>
      <c r="D71" s="419"/>
      <c r="E71" s="419"/>
      <c r="F71" s="419"/>
      <c r="G71" s="419"/>
      <c r="H71" s="419"/>
      <c r="I71" s="419"/>
      <c r="J71" s="419"/>
      <c r="K71" s="420"/>
      <c r="Q71" s="507"/>
      <c r="R71" s="491"/>
      <c r="S71" s="508"/>
      <c r="T71" s="121"/>
      <c r="U71" s="508"/>
      <c r="V71" s="121"/>
      <c r="W71" s="508"/>
      <c r="X71" s="121"/>
      <c r="Y71" s="509"/>
    </row>
    <row r="72" spans="2:25" x14ac:dyDescent="0.3">
      <c r="B72" s="166">
        <f>Insert_Customers!B14</f>
        <v>0</v>
      </c>
      <c r="C72" s="511">
        <f>IF(Insert_Customers!D14&gt;0,C57*Insert_Customers!P14/Insert_Customers!D14/12,0)</f>
        <v>0</v>
      </c>
      <c r="D72" s="419"/>
      <c r="E72" s="512">
        <f>IF(Insert_Customers!L33&gt;0,E57*Insert_Customers!AB48/Insert_Customers!L33/12,0)</f>
        <v>0</v>
      </c>
      <c r="F72" s="419">
        <f>IF(Insert_Customers!M33&gt;0,F57*Insert_Customers!AC48/Insert_Customers!M33/12,0)</f>
        <v>0</v>
      </c>
      <c r="G72" s="512">
        <f>IF(Insert_Customers!N33&gt;0,G57*Insert_Customers!AD48/Insert_Customers!N33/12,0)</f>
        <v>0</v>
      </c>
      <c r="H72" s="419"/>
      <c r="I72" s="512">
        <f>IF(Insert_Customers!P33&gt;0,I57*Insert_Customers!AF48/Insert_Customers!P33/12,0)</f>
        <v>0</v>
      </c>
      <c r="J72" s="419">
        <f>IF(Insert_Customers!Q33&gt;0,J57*Insert_Customers!AG48/Insert_Customers!Q33/12,0)</f>
        <v>0</v>
      </c>
      <c r="K72" s="513">
        <f>IF(Insert_Customers!R33&gt;0,K57*Insert_Customers!AH48/Insert_Customers!R33/12,0)</f>
        <v>0</v>
      </c>
      <c r="Q72" s="514">
        <f>C72*12*Insert_Customers!D14</f>
        <v>0</v>
      </c>
      <c r="R72" s="491"/>
      <c r="S72" s="515">
        <f>E72*12*Insert_Customers!L33</f>
        <v>0</v>
      </c>
      <c r="T72" s="121"/>
      <c r="U72" s="515">
        <f>G72*12*Insert_Customers!N33</f>
        <v>0</v>
      </c>
      <c r="V72" s="121">
        <f>H72*12*Insert_Customers!O33</f>
        <v>0</v>
      </c>
      <c r="W72" s="515">
        <f>I72*12*Insert_Customers!P33</f>
        <v>0</v>
      </c>
      <c r="X72" s="121">
        <f>J72*12*Insert_Customers!Q33</f>
        <v>0</v>
      </c>
      <c r="Y72" s="516">
        <f>K72*12*Insert_Customers!R33</f>
        <v>0</v>
      </c>
    </row>
    <row r="73" spans="2:25" ht="6" customHeight="1" x14ac:dyDescent="0.3">
      <c r="B73" s="166"/>
      <c r="C73" s="460"/>
      <c r="D73" s="419"/>
      <c r="E73" s="419"/>
      <c r="F73" s="419"/>
      <c r="G73" s="419"/>
      <c r="H73" s="419"/>
      <c r="I73" s="419"/>
      <c r="J73" s="419"/>
      <c r="K73" s="420"/>
      <c r="Q73" s="507"/>
      <c r="R73" s="491"/>
      <c r="S73" s="508"/>
      <c r="T73" s="121"/>
      <c r="U73" s="508"/>
      <c r="V73" s="121"/>
      <c r="W73" s="508"/>
      <c r="X73" s="121"/>
      <c r="Y73" s="509"/>
    </row>
    <row r="74" spans="2:25" x14ac:dyDescent="0.3">
      <c r="B74" s="166">
        <f>Insert_Customers!B16</f>
        <v>0</v>
      </c>
      <c r="C74" s="511">
        <f>IF(Insert_Customers!D16&gt;0,C59*Insert_Customers!P16/Insert_Customers!D16/12,0)</f>
        <v>0</v>
      </c>
      <c r="D74" s="419"/>
      <c r="E74" s="512">
        <f>IF(Insert_Customers!L35&gt;0,E59*Insert_Customers!AB50/Insert_Customers!L35/12,0)</f>
        <v>0</v>
      </c>
      <c r="F74" s="419">
        <f>IF(Insert_Customers!M35&gt;0,F59*Insert_Customers!AC50/Insert_Customers!M35/12,0)</f>
        <v>0</v>
      </c>
      <c r="G74" s="512">
        <f>IF(Insert_Customers!N35&gt;0,G59*Insert_Customers!AD50/Insert_Customers!N35/12,0)</f>
        <v>0</v>
      </c>
      <c r="H74" s="419"/>
      <c r="I74" s="512">
        <f>IF(Insert_Customers!P35&gt;0,I59*Insert_Customers!AF50/Insert_Customers!P35/12,0)</f>
        <v>0</v>
      </c>
      <c r="J74" s="419">
        <f>IF(Insert_Customers!Q35&gt;0,J59*Insert_Customers!AG50/Insert_Customers!Q35/12,0)</f>
        <v>0</v>
      </c>
      <c r="K74" s="513">
        <f>IF(Insert_Customers!R35&gt;0,K59*Insert_Customers!AH50/Insert_Customers!R35/12,0)</f>
        <v>0</v>
      </c>
      <c r="Q74" s="514">
        <f>C74*12*Insert_Customers!D16</f>
        <v>0</v>
      </c>
      <c r="R74" s="491"/>
      <c r="S74" s="515">
        <f>E74*12*Insert_Customers!L35</f>
        <v>0</v>
      </c>
      <c r="T74" s="121"/>
      <c r="U74" s="515">
        <f>G74*12*Insert_Customers!N35</f>
        <v>0</v>
      </c>
      <c r="V74" s="121">
        <f>H74*12*Insert_Customers!O35</f>
        <v>0</v>
      </c>
      <c r="W74" s="515">
        <f>I74*12*Insert_Customers!P35</f>
        <v>0</v>
      </c>
      <c r="X74" s="121">
        <f>J74*12*Insert_Customers!Q35</f>
        <v>0</v>
      </c>
      <c r="Y74" s="516">
        <f>K74*12*Insert_Customers!R35</f>
        <v>0</v>
      </c>
    </row>
    <row r="75" spans="2:25" ht="6.6" customHeight="1" x14ac:dyDescent="0.3">
      <c r="B75" s="166"/>
      <c r="C75" s="460"/>
      <c r="D75" s="419"/>
      <c r="E75" s="419"/>
      <c r="F75" s="419"/>
      <c r="G75" s="419"/>
      <c r="H75" s="419"/>
      <c r="I75" s="419"/>
      <c r="J75" s="419"/>
      <c r="K75" s="420"/>
      <c r="Q75" s="507"/>
      <c r="R75" s="491"/>
      <c r="S75" s="508"/>
      <c r="T75" s="121"/>
      <c r="U75" s="508"/>
      <c r="V75" s="121"/>
      <c r="W75" s="508"/>
      <c r="X75" s="121"/>
      <c r="Y75" s="509"/>
    </row>
    <row r="76" spans="2:25" x14ac:dyDescent="0.3">
      <c r="B76" s="478">
        <f>Insert_Customers!B18</f>
        <v>0</v>
      </c>
      <c r="C76" s="519">
        <f>IF(Insert_Customers!D18&gt;0,C61*Insert_Customers!P18/Insert_Customers!D18/12,0)</f>
        <v>0</v>
      </c>
      <c r="D76" s="484"/>
      <c r="E76" s="534">
        <f>IF(Insert_Customers!L37&gt;0,E61*Insert_Customers!AB52/Insert_Customers!L37/12,0)</f>
        <v>0</v>
      </c>
      <c r="F76" s="484">
        <f>IF(Insert_Customers!M37&gt;0,F61*Insert_Customers!AC52/Insert_Customers!M37/12,0)</f>
        <v>0</v>
      </c>
      <c r="G76" s="534">
        <f>IF(Insert_Customers!N37&gt;0,G61*Insert_Customers!AD52/Insert_Customers!N37/12,0)</f>
        <v>0</v>
      </c>
      <c r="H76" s="484"/>
      <c r="I76" s="534">
        <f>IF(Insert_Customers!P37&gt;0,I61*Insert_Customers!AF52/Insert_Customers!P37/12,0)</f>
        <v>0</v>
      </c>
      <c r="J76" s="484">
        <f>IF(Insert_Customers!Q37&gt;0,J61*Insert_Customers!AG52/Insert_Customers!Q37/12,0)</f>
        <v>0</v>
      </c>
      <c r="K76" s="535">
        <f>IF(Insert_Customers!R37&gt;0,K61*Insert_Customers!AH52/Insert_Customers!R37/12,0)</f>
        <v>0</v>
      </c>
      <c r="Q76" s="514">
        <f>C76*12*Insert_Customers!D18</f>
        <v>0</v>
      </c>
      <c r="R76" s="491"/>
      <c r="S76" s="515">
        <f>E76*12*Insert_Customers!L37</f>
        <v>0</v>
      </c>
      <c r="T76" s="121"/>
      <c r="U76" s="515">
        <f>G76*12*Insert_Customers!N37</f>
        <v>0</v>
      </c>
      <c r="V76" s="121">
        <f>H76*12*Insert_Customers!O37</f>
        <v>0</v>
      </c>
      <c r="W76" s="515">
        <f>I76*12*Insert_Customers!P37</f>
        <v>0</v>
      </c>
      <c r="X76" s="121">
        <f>J76*12*Insert_Customers!Q37</f>
        <v>0</v>
      </c>
      <c r="Y76" s="516">
        <f>K76*12*Insert_Customers!R37</f>
        <v>0</v>
      </c>
    </row>
    <row r="77" spans="2:25" x14ac:dyDescent="0.3">
      <c r="O77" s="185" t="s">
        <v>41</v>
      </c>
      <c r="P77" s="562"/>
      <c r="Q77" s="186">
        <f>SUM(Q66:Q76)</f>
        <v>0</v>
      </c>
      <c r="R77" s="536"/>
      <c r="S77" s="187">
        <f t="shared" ref="S77:Y77" si="13">SUM(S66:S76)</f>
        <v>0</v>
      </c>
      <c r="T77" s="536"/>
      <c r="U77" s="187">
        <f t="shared" si="13"/>
        <v>0</v>
      </c>
      <c r="V77" s="536">
        <f t="shared" si="13"/>
        <v>0</v>
      </c>
      <c r="W77" s="187">
        <f t="shared" si="13"/>
        <v>0</v>
      </c>
      <c r="X77" s="536">
        <f t="shared" si="13"/>
        <v>0</v>
      </c>
      <c r="Y77" s="188">
        <f t="shared" si="13"/>
        <v>0</v>
      </c>
    </row>
  </sheetData>
  <sheetProtection algorithmName="SHA-512" hashValue="/owy9Auq4T2ND1XE/GHWVyvEtg/x+/IidmZYSIm6pSuwjFxnMqfC7Ph1rjdfV5gdrOQ4o0bfwhfD7RPWuEeMhA==" saltValue="N0d6xGsNxdY/VsBPvYeSNQ==" spinCount="100000" sheet="1" objects="1" scenarios="1"/>
  <mergeCells count="9">
    <mergeCell ref="O28:Y28"/>
    <mergeCell ref="Q49:Y49"/>
    <mergeCell ref="AA49:AI49"/>
    <mergeCell ref="Q64:Y64"/>
    <mergeCell ref="A1:B1"/>
    <mergeCell ref="A38:A48"/>
    <mergeCell ref="A28:A30"/>
    <mergeCell ref="M21:M25"/>
    <mergeCell ref="M5:N18"/>
  </mergeCells>
  <conditionalFormatting sqref="C49:D49">
    <cfRule type="cellIs" dxfId="1" priority="3" operator="equal">
      <formula>1</formula>
    </cfRule>
  </conditionalFormatting>
  <conditionalFormatting sqref="AA62:AI62 Q77:Y77">
    <cfRule type="cellIs" dxfId="0" priority="74" operator="equal">
      <formula>#REF!</formula>
    </cfRule>
  </conditionalFormatting>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D544-9363-4592-9C22-7FB7EF08333F}">
  <dimension ref="T38"/>
  <sheetViews>
    <sheetView showGridLines="0" workbookViewId="0">
      <selection activeCell="A2" sqref="A2"/>
    </sheetView>
  </sheetViews>
  <sheetFormatPr defaultRowHeight="14.4" x14ac:dyDescent="0.3"/>
  <sheetData>
    <row r="38" spans="20:20" x14ac:dyDescent="0.3">
      <c r="T38" t="s">
        <v>337</v>
      </c>
    </row>
  </sheetData>
  <sheetProtection algorithmName="SHA-512" hashValue="WFC2NpCXwsGrYI7Wg37EI4d6/kOTjzBtcQBNnTS2CwIAbffcANcawTRlReAN1hk7S7QLwJkicu/cyHuzejJ2dw==" saltValue="lrbAye6tUlU4Ed8k2pvhB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Guide</vt:lpstr>
      <vt:lpstr>Insert_Finance</vt:lpstr>
      <vt:lpstr>Insert_Customers</vt:lpstr>
      <vt:lpstr>Insert_Operational Cost</vt:lpstr>
      <vt:lpstr>Insert_DisCos</vt:lpstr>
      <vt:lpstr>Insert_Asset_Definitions</vt:lpstr>
      <vt:lpstr>Insert_Assets</vt:lpstr>
      <vt:lpstr>Tariff Calc</vt:lpstr>
      <vt:lpstr>Graphs</vt:lpstr>
      <vt:lpstr>Financ_Y</vt:lpstr>
      <vt:lpstr>Insert_DisCos!List_Assets</vt:lpstr>
      <vt:lpstr>List_Assets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Peterschmidt</dc:creator>
  <cp:lastModifiedBy>Joanis Holzigel</cp:lastModifiedBy>
  <dcterms:created xsi:type="dcterms:W3CDTF">2018-05-07T09:51:39Z</dcterms:created>
  <dcterms:modified xsi:type="dcterms:W3CDTF">2020-03-26T12:18:32Z</dcterms:modified>
</cp:coreProperties>
</file>