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connorboone/Desktop/capstone/HAP/"/>
    </mc:Choice>
  </mc:AlternateContent>
  <xr:revisionPtr revIDLastSave="0" documentId="13_ncr:1_{8FF61524-04BC-F44B-B143-2A7E3C048C60}" xr6:coauthVersionLast="43" xr6:coauthVersionMax="43" xr10:uidLastSave="{00000000-0000-0000-0000-000000000000}"/>
  <bookViews>
    <workbookView xWindow="0" yWindow="460" windowWidth="25080" windowHeight="14420" tabRatio="583" xr2:uid="{00000000-000D-0000-FFFF-FFFF00000000}"/>
  </bookViews>
  <sheets>
    <sheet name="Cov HBA list" sheetId="4" r:id="rId1"/>
  </sheets>
  <definedNames>
    <definedName name="_xlnm._FilterDatabase" localSheetId="0" hidden="1">'Cov HBA list'!$A$18:$W$93</definedName>
    <definedName name="_xlnm.Print_Area" localSheetId="0">'Cov HBA list'!$A$19:$M$24</definedName>
    <definedName name="_xlnm.Print_Titles" localSheetId="0">'Cov HBA list'!$2:$18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9" i="4" l="1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1" i="4"/>
  <c r="L50" i="4"/>
  <c r="L44" i="4"/>
  <c r="L38" i="4"/>
  <c r="L34" i="4"/>
  <c r="L25" i="4"/>
  <c r="L22" i="4"/>
  <c r="L21" i="4"/>
  <c r="D4" i="4"/>
  <c r="H4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S57" i="4" s="1"/>
  <c r="R58" i="4"/>
  <c r="S58" i="4" s="1"/>
  <c r="R59" i="4"/>
  <c r="R60" i="4"/>
  <c r="S60" i="4" s="1"/>
  <c r="R61" i="4"/>
  <c r="S61" i="4" s="1"/>
  <c r="R62" i="4"/>
  <c r="S62" i="4" s="1"/>
  <c r="R63" i="4"/>
  <c r="R64" i="4"/>
  <c r="S64" i="4" s="1"/>
  <c r="R65" i="4"/>
  <c r="S65" i="4" s="1"/>
  <c r="R66" i="4"/>
  <c r="S66" i="4" s="1"/>
  <c r="R67" i="4"/>
  <c r="R68" i="4"/>
  <c r="S68" i="4" s="1"/>
  <c r="R69" i="4"/>
  <c r="S69" i="4" s="1"/>
  <c r="R70" i="4"/>
  <c r="S70" i="4" s="1"/>
  <c r="R71" i="4"/>
  <c r="R72" i="4"/>
  <c r="S72" i="4" s="1"/>
  <c r="R73" i="4"/>
  <c r="S73" i="4" s="1"/>
  <c r="R74" i="4"/>
  <c r="S74" i="4" s="1"/>
  <c r="R75" i="4"/>
  <c r="R76" i="4"/>
  <c r="S76" i="4" s="1"/>
  <c r="R77" i="4"/>
  <c r="S77" i="4" s="1"/>
  <c r="R78" i="4"/>
  <c r="S78" i="4" s="1"/>
  <c r="R79" i="4"/>
  <c r="R80" i="4"/>
  <c r="S80" i="4" s="1"/>
  <c r="R81" i="4"/>
  <c r="S81" i="4" s="1"/>
  <c r="R82" i="4"/>
  <c r="S82" i="4" s="1"/>
  <c r="R83" i="4"/>
  <c r="R84" i="4"/>
  <c r="S84" i="4" s="1"/>
  <c r="R85" i="4"/>
  <c r="S85" i="4" s="1"/>
  <c r="R86" i="4"/>
  <c r="S86" i="4" s="1"/>
  <c r="R87" i="4"/>
  <c r="R88" i="4"/>
  <c r="S88" i="4" s="1"/>
  <c r="R89" i="4"/>
  <c r="S89" i="4" s="1"/>
  <c r="R90" i="4"/>
  <c r="S90" i="4" s="1"/>
  <c r="R91" i="4"/>
  <c r="R92" i="4"/>
  <c r="R93" i="4"/>
  <c r="S93" i="4" s="1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T19" i="4"/>
  <c r="U19" i="4" s="1"/>
  <c r="V19" i="4" s="1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4" i="4"/>
  <c r="U44" i="4" s="1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U57" i="4" s="1"/>
  <c r="T58" i="4"/>
  <c r="U58" i="4" s="1"/>
  <c r="T59" i="4"/>
  <c r="T60" i="4"/>
  <c r="V60" i="4" s="1"/>
  <c r="T61" i="4"/>
  <c r="U61" i="4" s="1"/>
  <c r="T62" i="4"/>
  <c r="U62" i="4" s="1"/>
  <c r="T63" i="4"/>
  <c r="T64" i="4"/>
  <c r="V64" i="4" s="1"/>
  <c r="T65" i="4"/>
  <c r="V65" i="4" s="1"/>
  <c r="T66" i="4"/>
  <c r="U66" i="4" s="1"/>
  <c r="T67" i="4"/>
  <c r="T68" i="4"/>
  <c r="V68" i="4" s="1"/>
  <c r="T69" i="4"/>
  <c r="V69" i="4" s="1"/>
  <c r="T70" i="4"/>
  <c r="U70" i="4" s="1"/>
  <c r="T71" i="4"/>
  <c r="T72" i="4"/>
  <c r="V72" i="4" s="1"/>
  <c r="T73" i="4"/>
  <c r="V73" i="4" s="1"/>
  <c r="T74" i="4"/>
  <c r="U74" i="4" s="1"/>
  <c r="T75" i="4"/>
  <c r="T76" i="4"/>
  <c r="V76" i="4" s="1"/>
  <c r="T77" i="4"/>
  <c r="U77" i="4" s="1"/>
  <c r="T78" i="4"/>
  <c r="U78" i="4" s="1"/>
  <c r="T79" i="4"/>
  <c r="T80" i="4"/>
  <c r="V80" i="4" s="1"/>
  <c r="T81" i="4"/>
  <c r="U81" i="4" s="1"/>
  <c r="T82" i="4"/>
  <c r="V82" i="4" s="1"/>
  <c r="T83" i="4"/>
  <c r="T84" i="4"/>
  <c r="V84" i="4" s="1"/>
  <c r="T85" i="4"/>
  <c r="V85" i="4" s="1"/>
  <c r="T86" i="4"/>
  <c r="V86" i="4" s="1"/>
  <c r="T87" i="4"/>
  <c r="T88" i="4"/>
  <c r="V88" i="4" s="1"/>
  <c r="T89" i="4"/>
  <c r="U89" i="4" s="1"/>
  <c r="T90" i="4"/>
  <c r="V90" i="4" s="1"/>
  <c r="T91" i="4"/>
  <c r="T92" i="4"/>
  <c r="V92" i="4" s="1"/>
  <c r="T93" i="4"/>
  <c r="U93" i="4" s="1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M96" i="4"/>
  <c r="D15" i="4" s="1"/>
  <c r="S19" i="4"/>
  <c r="S20" i="4" s="1"/>
  <c r="A20" i="4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S44" i="4"/>
  <c r="W44" i="4"/>
  <c r="W57" i="4"/>
  <c r="W58" i="4"/>
  <c r="S59" i="4"/>
  <c r="U59" i="4"/>
  <c r="V59" i="4"/>
  <c r="W59" i="4"/>
  <c r="W60" i="4"/>
  <c r="W61" i="4"/>
  <c r="V62" i="4"/>
  <c r="W62" i="4"/>
  <c r="S63" i="4"/>
  <c r="U63" i="4"/>
  <c r="V63" i="4"/>
  <c r="W63" i="4"/>
  <c r="U64" i="4"/>
  <c r="W64" i="4"/>
  <c r="W65" i="4"/>
  <c r="W66" i="4"/>
  <c r="S67" i="4"/>
  <c r="U67" i="4"/>
  <c r="V67" i="4"/>
  <c r="W67" i="4"/>
  <c r="W68" i="4"/>
  <c r="U69" i="4"/>
  <c r="W69" i="4"/>
  <c r="W70" i="4"/>
  <c r="S71" i="4"/>
  <c r="U71" i="4"/>
  <c r="V71" i="4"/>
  <c r="W71" i="4"/>
  <c r="U72" i="4"/>
  <c r="W72" i="4"/>
  <c r="W73" i="4"/>
  <c r="W74" i="4"/>
  <c r="S75" i="4"/>
  <c r="U75" i="4"/>
  <c r="V75" i="4"/>
  <c r="W75" i="4"/>
  <c r="U76" i="4"/>
  <c r="W76" i="4"/>
  <c r="W77" i="4"/>
  <c r="W78" i="4"/>
  <c r="S79" i="4"/>
  <c r="U79" i="4"/>
  <c r="V79" i="4"/>
  <c r="W79" i="4"/>
  <c r="W80" i="4"/>
  <c r="W81" i="4"/>
  <c r="U82" i="4"/>
  <c r="W82" i="4"/>
  <c r="S83" i="4"/>
  <c r="U83" i="4"/>
  <c r="V83" i="4"/>
  <c r="W83" i="4"/>
  <c r="U84" i="4"/>
  <c r="W84" i="4"/>
  <c r="W85" i="4"/>
  <c r="U86" i="4"/>
  <c r="W86" i="4"/>
  <c r="S87" i="4"/>
  <c r="U87" i="4"/>
  <c r="V87" i="4"/>
  <c r="W87" i="4"/>
  <c r="W88" i="4"/>
  <c r="W89" i="4"/>
  <c r="W90" i="4"/>
  <c r="S91" i="4"/>
  <c r="U91" i="4"/>
  <c r="V91" i="4"/>
  <c r="W91" i="4"/>
  <c r="S92" i="4"/>
  <c r="W92" i="4"/>
  <c r="W93" i="4"/>
  <c r="W45" i="4" l="1"/>
  <c r="W19" i="4"/>
  <c r="W20" i="4" s="1"/>
  <c r="W21" i="4" s="1"/>
  <c r="W22" i="4" s="1"/>
  <c r="W23" i="4" s="1"/>
  <c r="V61" i="4"/>
  <c r="V89" i="4"/>
  <c r="V93" i="4"/>
  <c r="U80" i="4"/>
  <c r="V77" i="4"/>
  <c r="U73" i="4"/>
  <c r="U68" i="4"/>
  <c r="U65" i="4"/>
  <c r="V57" i="4"/>
  <c r="U20" i="4"/>
  <c r="U21" i="4" s="1"/>
  <c r="V21" i="4" s="1"/>
  <c r="U88" i="4"/>
  <c r="U85" i="4"/>
  <c r="U60" i="4"/>
  <c r="W46" i="4"/>
  <c r="W47" i="4" s="1"/>
  <c r="W48" i="4" s="1"/>
  <c r="W49" i="4" s="1"/>
  <c r="W50" i="4" s="1"/>
  <c r="W51" i="4" s="1"/>
  <c r="W52" i="4" s="1"/>
  <c r="W53" i="4" s="1"/>
  <c r="W54" i="4" s="1"/>
  <c r="W55" i="4" s="1"/>
  <c r="W56" i="4" s="1"/>
  <c r="U45" i="4"/>
  <c r="V45" i="4" s="1"/>
  <c r="V44" i="4"/>
  <c r="U46" i="4"/>
  <c r="U47" i="4" s="1"/>
  <c r="S45" i="4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AB97" i="4"/>
  <c r="G10" i="4" s="1"/>
  <c r="R96" i="4"/>
  <c r="D7" i="4" s="1"/>
  <c r="U90" i="4"/>
  <c r="L96" i="4"/>
  <c r="D12" i="4" s="1"/>
  <c r="D13" i="4" s="1"/>
  <c r="V70" i="4"/>
  <c r="V78" i="4"/>
  <c r="U22" i="4"/>
  <c r="V22" i="4" s="1"/>
  <c r="S21" i="4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V81" i="4"/>
  <c r="V74" i="4"/>
  <c r="V66" i="4"/>
  <c r="V58" i="4"/>
  <c r="U92" i="4"/>
  <c r="AC97" i="4"/>
  <c r="G11" i="4" s="1"/>
  <c r="Z97" i="4"/>
  <c r="G8" i="4" s="1"/>
  <c r="Y97" i="4"/>
  <c r="G7" i="4" s="1"/>
  <c r="W24" i="4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W41" i="4" s="1"/>
  <c r="W42" i="4" s="1"/>
  <c r="T96" i="4"/>
  <c r="D8" i="4" s="1"/>
  <c r="AA97" i="4"/>
  <c r="G9" i="4" s="1"/>
  <c r="AD97" i="4"/>
  <c r="G12" i="4" s="1"/>
  <c r="U23" i="4" l="1"/>
  <c r="D9" i="4"/>
  <c r="V20" i="4"/>
  <c r="V46" i="4"/>
  <c r="U48" i="4"/>
  <c r="V47" i="4"/>
  <c r="V23" i="4" l="1"/>
  <c r="U24" i="4"/>
  <c r="U49" i="4"/>
  <c r="V48" i="4"/>
  <c r="U25" i="4" l="1"/>
  <c r="V24" i="4"/>
  <c r="V49" i="4"/>
  <c r="U50" i="4"/>
  <c r="U26" i="4" l="1"/>
  <c r="V25" i="4"/>
  <c r="U51" i="4"/>
  <c r="V50" i="4"/>
  <c r="U27" i="4" l="1"/>
  <c r="V26" i="4"/>
  <c r="V51" i="4"/>
  <c r="U52" i="4"/>
  <c r="V27" i="4" l="1"/>
  <c r="U28" i="4"/>
  <c r="U53" i="4"/>
  <c r="V52" i="4"/>
  <c r="U29" i="4" l="1"/>
  <c r="V28" i="4"/>
  <c r="V53" i="4"/>
  <c r="U54" i="4"/>
  <c r="U30" i="4" l="1"/>
  <c r="V29" i="4"/>
  <c r="U55" i="4"/>
  <c r="V54" i="4"/>
  <c r="V30" i="4" l="1"/>
  <c r="U31" i="4"/>
  <c r="V55" i="4"/>
  <c r="U56" i="4"/>
  <c r="V56" i="4" s="1"/>
  <c r="U32" i="4" l="1"/>
  <c r="V31" i="4"/>
  <c r="U33" i="4" l="1"/>
  <c r="V32" i="4"/>
  <c r="V33" i="4" l="1"/>
  <c r="U34" i="4"/>
  <c r="U35" i="4" l="1"/>
  <c r="V34" i="4"/>
  <c r="U36" i="4" l="1"/>
  <c r="V35" i="4"/>
  <c r="U37" i="4" l="1"/>
  <c r="V36" i="4"/>
  <c r="U38" i="4" l="1"/>
  <c r="V37" i="4"/>
  <c r="V38" i="4" l="1"/>
  <c r="U39" i="4"/>
  <c r="V39" i="4" l="1"/>
  <c r="U40" i="4"/>
  <c r="V40" i="4" l="1"/>
  <c r="U41" i="4"/>
  <c r="V41" i="4" l="1"/>
  <c r="U42" i="4"/>
  <c r="V4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rburgin</author>
  </authors>
  <commentList>
    <comment ref="W16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rburgin:</t>
        </r>
        <r>
          <rPr>
            <sz val="8"/>
            <color indexed="81"/>
            <rFont val="Tahoma"/>
            <family val="2"/>
          </rPr>
          <t xml:space="preserve">
Includes committed/not disbursed and disbursed.</t>
        </r>
      </text>
    </comment>
  </commentList>
</comments>
</file>

<file path=xl/sharedStrings.xml><?xml version="1.0" encoding="utf-8"?>
<sst xmlns="http://schemas.openxmlformats.org/spreadsheetml/2006/main" count="370" uniqueCount="151">
  <si>
    <t>City Closing Date</t>
  </si>
  <si>
    <t>HOME $</t>
  </si>
  <si>
    <t>Borrower Name</t>
  </si>
  <si>
    <t>Property Address</t>
  </si>
  <si>
    <t>Loan #</t>
  </si>
  <si>
    <t>Total HOME Funds Available</t>
  </si>
  <si>
    <t>HOME Funds Available:</t>
  </si>
  <si>
    <t>Additional Funds Reallocated:</t>
  </si>
  <si>
    <t>Status</t>
  </si>
  <si>
    <t>Closed</t>
  </si>
  <si>
    <t>Disbursed</t>
  </si>
  <si>
    <t>Committed/Not Disbursed</t>
  </si>
  <si>
    <t>Pending</t>
  </si>
  <si>
    <t>HOME $ Remaining</t>
  </si>
  <si>
    <t>(Total Funds minus committed minus disbursed)</t>
  </si>
  <si>
    <t>Cumulative
HOME $
Disbursed</t>
  </si>
  <si>
    <t>Undisbursed
HOME Funds</t>
  </si>
  <si>
    <t>Cumulative
HOME $
Committed/Not Disbursed</t>
  </si>
  <si>
    <t>Withdrawn</t>
  </si>
  <si>
    <t>Status should be marked as:</t>
  </si>
  <si>
    <t>HOME Activity</t>
  </si>
  <si>
    <t># Closed</t>
  </si>
  <si>
    <t># Pending</t>
  </si>
  <si>
    <t># Withdrawn</t>
  </si>
  <si>
    <t>Purchase
Price</t>
  </si>
  <si>
    <t>Notes:</t>
  </si>
  <si>
    <t>Types of Loans</t>
  </si>
  <si>
    <t>VA</t>
  </si>
  <si>
    <t>FHMA</t>
  </si>
  <si>
    <t>Conv. Ins.</t>
  </si>
  <si>
    <t>Conv. Unins.</t>
  </si>
  <si>
    <t>Adjust. Rate</t>
  </si>
  <si>
    <t>Type of
Loan</t>
  </si>
  <si>
    <t>Denied - ratios</t>
  </si>
  <si>
    <t>Denied - credit score</t>
  </si>
  <si>
    <t>Denied - ratios/credit score</t>
  </si>
  <si>
    <t>Denied - Ratios</t>
  </si>
  <si>
    <t>Denied - Credit Score</t>
  </si>
  <si>
    <t>First Mortgage Amount</t>
  </si>
  <si>
    <t>FHA-Fixed</t>
  </si>
  <si>
    <t>FHA-Adjustable</t>
  </si>
  <si>
    <t>HH Size</t>
  </si>
  <si>
    <t>Hispanic</t>
  </si>
  <si>
    <t>Race</t>
  </si>
  <si>
    <t>% AMI</t>
  </si>
  <si>
    <t>Yes</t>
  </si>
  <si>
    <t>No</t>
  </si>
  <si>
    <t>Income Range</t>
  </si>
  <si>
    <t>0 - 30%</t>
  </si>
  <si>
    <t>30 - 50%</t>
  </si>
  <si>
    <t>50 - 60%</t>
  </si>
  <si>
    <t>60 - 80%</t>
  </si>
  <si>
    <t>White</t>
  </si>
  <si>
    <t>Black/African American</t>
  </si>
  <si>
    <t>Asian</t>
  </si>
  <si>
    <t>American Indian/Alaska Native</t>
  </si>
  <si>
    <t>Native Hawaiian/Other Pacific Islander</t>
  </si>
  <si>
    <t>American Indian/Alaska Native White</t>
  </si>
  <si>
    <t>Asian White</t>
  </si>
  <si>
    <t>Black/African American White</t>
  </si>
  <si>
    <t>American Indian/Alaska Native Black African American</t>
  </si>
  <si>
    <t>Other Multi-Racial</t>
  </si>
  <si>
    <t>Target Area</t>
  </si>
  <si>
    <t>Core</t>
  </si>
  <si>
    <t>HOME Funds Disbursed</t>
  </si>
  <si>
    <t>HOME Façade Disbursed</t>
  </si>
  <si>
    <t>HOME HOMEBUYER ASSISTANCE FUNDS</t>
  </si>
  <si>
    <t>HOME HOMEBUYER FAÇADE FUNDS</t>
  </si>
  <si>
    <t>HOME HBA Funds Committed/Not Disbursed</t>
  </si>
  <si>
    <t>HOME HBA Funds Disbursed</t>
  </si>
  <si>
    <t>HOME Façade Funds Committed</t>
  </si>
  <si>
    <t>HOME Façade Funds Available:</t>
  </si>
  <si>
    <t>Total HOME Façade Funds Available</t>
  </si>
  <si>
    <t>HOME HBA Funds Remaining</t>
  </si>
  <si>
    <t>HOME Funds Remaining</t>
  </si>
  <si>
    <t>HOME 
Façade Committed</t>
  </si>
  <si>
    <t>Latonia</t>
  </si>
  <si>
    <t>PIDN</t>
  </si>
  <si>
    <t>HOME 
Funds</t>
  </si>
  <si>
    <t>2012-2013 Covington Homebuyer Assistance - CORE AND LATONIA</t>
  </si>
  <si>
    <t>4420 Michigan Avenue</t>
  </si>
  <si>
    <t>056-43-10-022.00</t>
  </si>
  <si>
    <t>29 West 32nd Street</t>
  </si>
  <si>
    <t>056-13-15-005.00</t>
  </si>
  <si>
    <t>3310 Rogers Street</t>
  </si>
  <si>
    <t>056-13-16-016.00</t>
  </si>
  <si>
    <t>606 West 35th Street</t>
  </si>
  <si>
    <t>056-12-15-014.00</t>
  </si>
  <si>
    <t>149 East 41st Street</t>
  </si>
  <si>
    <t>056-41-02-021.00</t>
  </si>
  <si>
    <t>3139 Clifford Avenue</t>
  </si>
  <si>
    <t>3318 Watson Avenue</t>
  </si>
  <si>
    <t>3302 Cottage Avenue</t>
  </si>
  <si>
    <t>056-12-03-008.00</t>
  </si>
  <si>
    <t>3913 Tracy Avenue</t>
  </si>
  <si>
    <t>103 East 40th Street</t>
  </si>
  <si>
    <t>056-32-12-001.00</t>
  </si>
  <si>
    <t>4618 Eureka Avenue</t>
  </si>
  <si>
    <t>056-44-06-005.00</t>
  </si>
  <si>
    <t>1627 Jefferson Avenue</t>
  </si>
  <si>
    <t>3172 Rosina Avenue</t>
  </si>
  <si>
    <t>1812 Euclid Avenue</t>
  </si>
  <si>
    <t>2711 Birch Avenue</t>
  </si>
  <si>
    <t>211 West 18th Street</t>
  </si>
  <si>
    <t xml:space="preserve">1315 Alberta Street </t>
  </si>
  <si>
    <t>332 Trevor Street</t>
  </si>
  <si>
    <t>1535 Woodburn Avenue</t>
  </si>
  <si>
    <t>3115 Beech Street</t>
  </si>
  <si>
    <t>055-24-01-016.00</t>
  </si>
  <si>
    <t>055-12-24-022.00</t>
  </si>
  <si>
    <t>725 West 19th Street</t>
  </si>
  <si>
    <t>056-13-01-014.00</t>
  </si>
  <si>
    <t>055-12-05-009.00</t>
  </si>
  <si>
    <t>056-11-08-058.00</t>
  </si>
  <si>
    <t>3126 Rosina Avenue</t>
  </si>
  <si>
    <t>055-11-17-019.00</t>
  </si>
  <si>
    <t>056-11-08-035.00</t>
  </si>
  <si>
    <t xml:space="preserve">2240 Hanser Drive </t>
  </si>
  <si>
    <t>041-40-21-008.00</t>
  </si>
  <si>
    <t>040-14-06-007.00</t>
  </si>
  <si>
    <t>3515 Glenn Avenue</t>
  </si>
  <si>
    <t>056-312-20-005.00</t>
  </si>
  <si>
    <t>N/A</t>
  </si>
  <si>
    <t>2250 Dorian Drive</t>
  </si>
  <si>
    <t>055-20-03-010.00</t>
  </si>
  <si>
    <t>055-21-01-001.02</t>
  </si>
  <si>
    <t>056-34-07-017.00</t>
  </si>
  <si>
    <t>3220 Latonia Avenue</t>
  </si>
  <si>
    <t>1725 Woodburn Avenue</t>
  </si>
  <si>
    <t>911  Monte Lane</t>
  </si>
  <si>
    <t>413 West 21st Street</t>
  </si>
  <si>
    <t>3525 Glenn Avenue</t>
  </si>
  <si>
    <t>1308 Holman Avenue</t>
  </si>
  <si>
    <t>344 West 9th Street</t>
  </si>
  <si>
    <t>2218 Busse Street</t>
  </si>
  <si>
    <t>1344 Greenup Street</t>
  </si>
  <si>
    <t>416 East 45th Street</t>
  </si>
  <si>
    <t>312 West 22nd Street</t>
  </si>
  <si>
    <t>203 West 34th Street</t>
  </si>
  <si>
    <t>056-12-10-015.00</t>
  </si>
  <si>
    <t>056-31-20-010.00</t>
  </si>
  <si>
    <t>055-21-03-012.00</t>
  </si>
  <si>
    <t>055-12-16-017.00</t>
  </si>
  <si>
    <t>1417 Banklick Street</t>
  </si>
  <si>
    <t>055-11-25-007.00</t>
  </si>
  <si>
    <t>056-13-02-101.00</t>
  </si>
  <si>
    <t>054-22-06-016.00</t>
  </si>
  <si>
    <t>055-13-15-034.00</t>
  </si>
  <si>
    <t>056-43-09-019.00</t>
  </si>
  <si>
    <t>055-20-10-038.01</t>
  </si>
  <si>
    <t>055-23-02-030.00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</si>
</sst>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b/>
      <sz val="10"/>
      <color indexed="12"/>
      <name val="Arial"/>
      <family val="2"/>
    </font>
    <font>
      <sz val="9"/>
      <name val="Arial"/>
      <family val="2"/>
    </font>
    <font>
      <b/>
      <sz val="9"/>
      <color indexed="12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sz val="10"/>
      <color indexed="10"/>
      <name val="Arial"/>
      <family val="2"/>
    </font>
    <font>
      <b/>
      <u val="singleAccounting"/>
      <sz val="8"/>
      <color indexed="12"/>
      <name val="Arial"/>
      <family val="2"/>
    </font>
    <font>
      <b/>
      <sz val="8"/>
      <color indexed="18"/>
      <name val="Arial"/>
      <family val="2"/>
    </font>
    <font>
      <sz val="8"/>
      <name val="Arial"/>
      <family val="2"/>
    </font>
    <font>
      <b/>
      <sz val="8"/>
      <color indexed="12"/>
      <name val="Arial"/>
      <family val="2"/>
    </font>
    <font>
      <b/>
      <u val="singleAccounting"/>
      <sz val="8"/>
      <name val="Arial"/>
      <family val="2"/>
    </font>
    <font>
      <sz val="8"/>
      <color indexed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117">
    <xf numFmtId="0" fontId="0" fillId="0" borderId="0" xfId="0"/>
    <xf numFmtId="0" fontId="0" fillId="0" borderId="0" xfId="0" applyAlignment="1" applyProtection="1">
      <alignment vertical="center"/>
    </xf>
    <xf numFmtId="0" fontId="0" fillId="0" borderId="0" xfId="0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 vertical="center"/>
    </xf>
    <xf numFmtId="0" fontId="7" fillId="0" borderId="3" xfId="0" applyFont="1" applyBorder="1" applyAlignment="1" applyProtection="1">
      <alignment horizontal="center" vertical="center" wrapText="1"/>
    </xf>
    <xf numFmtId="164" fontId="0" fillId="0" borderId="7" xfId="0" applyNumberFormat="1" applyBorder="1" applyAlignment="1" applyProtection="1">
      <alignment vertical="center"/>
    </xf>
    <xf numFmtId="14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 wrapText="1"/>
    </xf>
    <xf numFmtId="0" fontId="11" fillId="0" borderId="13" xfId="0" applyFont="1" applyBorder="1" applyAlignment="1" applyProtection="1">
      <alignment horizontal="center" vertical="center"/>
    </xf>
    <xf numFmtId="0" fontId="11" fillId="0" borderId="14" xfId="0" applyFont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left" vertical="center"/>
    </xf>
    <xf numFmtId="0" fontId="12" fillId="0" borderId="0" xfId="0" applyFont="1" applyAlignment="1" applyProtection="1">
      <alignment horizontal="left" vertical="center"/>
    </xf>
    <xf numFmtId="0" fontId="11" fillId="0" borderId="16" xfId="0" applyFont="1" applyBorder="1" applyAlignment="1" applyProtection="1">
      <alignment horizontal="center" vertical="center"/>
    </xf>
    <xf numFmtId="0" fontId="11" fillId="0" borderId="17" xfId="0" applyFont="1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vertical="center"/>
      <protection locked="0"/>
    </xf>
    <xf numFmtId="164" fontId="0" fillId="0" borderId="0" xfId="0" applyNumberFormat="1" applyBorder="1" applyAlignment="1" applyProtection="1">
      <alignment vertical="center"/>
    </xf>
    <xf numFmtId="164" fontId="0" fillId="0" borderId="0" xfId="0" applyNumberFormat="1" applyAlignment="1" applyProtection="1">
      <alignment vertic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13" fillId="0" borderId="0" xfId="0" applyFont="1" applyAlignment="1" applyProtection="1">
      <alignment horizontal="left" vertical="center"/>
      <protection locked="0"/>
    </xf>
    <xf numFmtId="0" fontId="11" fillId="0" borderId="19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44" fontId="14" fillId="0" borderId="21" xfId="1" applyFont="1" applyBorder="1" applyAlignment="1" applyProtection="1">
      <alignment vertical="center"/>
    </xf>
    <xf numFmtId="44" fontId="14" fillId="0" borderId="22" xfId="1" applyFont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64" fontId="0" fillId="0" borderId="23" xfId="1" applyNumberFormat="1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horizontal="center" vertical="center"/>
    </xf>
    <xf numFmtId="164" fontId="0" fillId="0" borderId="25" xfId="1" applyNumberFormat="1" applyFont="1" applyBorder="1" applyAlignment="1" applyProtection="1">
      <alignment horizontal="center" vertical="center"/>
      <protection locked="0"/>
    </xf>
    <xf numFmtId="0" fontId="11" fillId="0" borderId="17" xfId="0" applyFont="1" applyBorder="1" applyAlignment="1" applyProtection="1">
      <alignment horizontal="center" vertical="center"/>
    </xf>
    <xf numFmtId="0" fontId="3" fillId="0" borderId="26" xfId="0" applyFont="1" applyBorder="1" applyAlignment="1" applyProtection="1">
      <alignment horizontal="center"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27" xfId="0" applyBorder="1" applyAlignment="1" applyProtection="1">
      <alignment horizontal="center" vertical="center"/>
    </xf>
    <xf numFmtId="0" fontId="0" fillId="0" borderId="24" xfId="0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164" fontId="0" fillId="0" borderId="1" xfId="1" applyNumberFormat="1" applyFont="1" applyBorder="1" applyAlignment="1" applyProtection="1">
      <alignment horizontal="center" vertical="center"/>
      <protection locked="0"/>
    </xf>
    <xf numFmtId="0" fontId="4" fillId="0" borderId="1" xfId="2" applyBorder="1" applyAlignment="1" applyProtection="1">
      <alignment vertical="center"/>
      <protection locked="0"/>
    </xf>
    <xf numFmtId="0" fontId="11" fillId="0" borderId="27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 wrapText="1"/>
    </xf>
    <xf numFmtId="0" fontId="16" fillId="0" borderId="0" xfId="0" applyFont="1" applyAlignment="1" applyProtection="1">
      <alignment vertical="center"/>
    </xf>
    <xf numFmtId="0" fontId="16" fillId="0" borderId="0" xfId="0" applyFont="1" applyAlignment="1" applyProtection="1">
      <alignment horizontal="center" vertical="center"/>
    </xf>
    <xf numFmtId="0" fontId="17" fillId="0" borderId="28" xfId="0" applyFont="1" applyBorder="1" applyAlignment="1" applyProtection="1">
      <alignment horizontal="left" vertical="center"/>
    </xf>
    <xf numFmtId="44" fontId="17" fillId="0" borderId="24" xfId="1" applyFont="1" applyBorder="1" applyAlignment="1" applyProtection="1">
      <alignment vertical="center"/>
    </xf>
    <xf numFmtId="0" fontId="16" fillId="0" borderId="16" xfId="0" applyFont="1" applyBorder="1" applyAlignment="1" applyProtection="1">
      <alignment vertical="center"/>
    </xf>
    <xf numFmtId="44" fontId="18" fillId="0" borderId="0" xfId="1" applyFont="1" applyBorder="1" applyAlignment="1" applyProtection="1">
      <alignment horizontal="center" vertical="center"/>
    </xf>
    <xf numFmtId="0" fontId="17" fillId="0" borderId="29" xfId="0" applyFont="1" applyBorder="1" applyAlignment="1" applyProtection="1">
      <alignment horizontal="left" vertical="center"/>
    </xf>
    <xf numFmtId="44" fontId="17" fillId="0" borderId="30" xfId="1" applyFont="1" applyBorder="1" applyAlignment="1" applyProtection="1">
      <alignment vertical="center"/>
    </xf>
    <xf numFmtId="0" fontId="16" fillId="0" borderId="0" xfId="0" applyFont="1" applyBorder="1" applyAlignment="1" applyProtection="1">
      <alignment vertical="center"/>
    </xf>
    <xf numFmtId="0" fontId="7" fillId="0" borderId="0" xfId="0" applyFont="1" applyBorder="1" applyAlignment="1" applyProtection="1">
      <alignment horizontal="center" vertical="center"/>
    </xf>
    <xf numFmtId="0" fontId="17" fillId="0" borderId="31" xfId="0" applyFont="1" applyBorder="1" applyAlignment="1" applyProtection="1">
      <alignment horizontal="left" vertical="center"/>
    </xf>
    <xf numFmtId="44" fontId="17" fillId="0" borderId="26" xfId="1" applyFont="1" applyBorder="1" applyAlignment="1" applyProtection="1">
      <alignment vertical="center"/>
    </xf>
    <xf numFmtId="0" fontId="16" fillId="0" borderId="17" xfId="0" applyFont="1" applyBorder="1" applyAlignment="1" applyProtection="1">
      <alignment vertical="center"/>
    </xf>
    <xf numFmtId="0" fontId="7" fillId="0" borderId="0" xfId="0" applyFont="1" applyBorder="1" applyAlignment="1" applyProtection="1">
      <alignment vertical="center"/>
    </xf>
    <xf numFmtId="44" fontId="7" fillId="0" borderId="0" xfId="1" applyFont="1" applyBorder="1" applyAlignment="1" applyProtection="1">
      <alignment vertical="center"/>
    </xf>
    <xf numFmtId="44" fontId="7" fillId="0" borderId="0" xfId="1" applyFont="1" applyBorder="1" applyAlignment="1" applyProtection="1">
      <alignment horizontal="center" vertical="center"/>
    </xf>
    <xf numFmtId="0" fontId="7" fillId="0" borderId="29" xfId="0" applyFont="1" applyBorder="1" applyAlignment="1" applyProtection="1">
      <alignment vertical="center"/>
    </xf>
    <xf numFmtId="44" fontId="7" fillId="0" borderId="30" xfId="1" applyFont="1" applyBorder="1" applyAlignment="1" applyProtection="1">
      <alignment vertical="center"/>
    </xf>
    <xf numFmtId="44" fontId="19" fillId="0" borderId="32" xfId="1" applyFont="1" applyBorder="1" applyAlignment="1" applyProtection="1">
      <alignment vertical="center"/>
    </xf>
    <xf numFmtId="0" fontId="19" fillId="0" borderId="33" xfId="0" applyFont="1" applyBorder="1" applyAlignment="1" applyProtection="1">
      <alignment horizontal="center" vertical="center"/>
    </xf>
    <xf numFmtId="0" fontId="7" fillId="0" borderId="31" xfId="0" applyFont="1" applyBorder="1" applyAlignment="1" applyProtection="1">
      <alignment vertical="center"/>
    </xf>
    <xf numFmtId="44" fontId="7" fillId="0" borderId="26" xfId="1" applyFont="1" applyBorder="1" applyAlignment="1" applyProtection="1">
      <alignment vertical="center"/>
    </xf>
    <xf numFmtId="0" fontId="19" fillId="0" borderId="0" xfId="0" applyFont="1" applyBorder="1" applyAlignment="1" applyProtection="1">
      <alignment horizontal="center" vertical="center"/>
    </xf>
    <xf numFmtId="44" fontId="19" fillId="0" borderId="34" xfId="1" applyFont="1" applyBorder="1" applyAlignment="1" applyProtection="1">
      <alignment vertical="center"/>
    </xf>
    <xf numFmtId="0" fontId="19" fillId="0" borderId="35" xfId="0" applyFont="1" applyBorder="1" applyAlignment="1" applyProtection="1">
      <alignment horizontal="center" vertical="center"/>
    </xf>
    <xf numFmtId="44" fontId="17" fillId="0" borderId="0" xfId="1" applyFont="1" applyBorder="1" applyAlignment="1" applyProtection="1">
      <alignment horizontal="center" vertical="center"/>
    </xf>
    <xf numFmtId="164" fontId="1" fillId="0" borderId="1" xfId="1" applyNumberFormat="1" applyBorder="1" applyAlignment="1" applyProtection="1">
      <alignment vertical="center"/>
      <protection locked="0"/>
    </xf>
    <xf numFmtId="164" fontId="1" fillId="0" borderId="8" xfId="1" applyNumberFormat="1" applyBorder="1" applyAlignment="1" applyProtection="1">
      <alignment vertical="center"/>
      <protection locked="0"/>
    </xf>
    <xf numFmtId="164" fontId="1" fillId="0" borderId="23" xfId="1" applyNumberFormat="1" applyBorder="1" applyAlignment="1" applyProtection="1">
      <alignment horizontal="center" vertical="center"/>
      <protection locked="0"/>
    </xf>
    <xf numFmtId="164" fontId="1" fillId="0" borderId="5" xfId="1" applyNumberFormat="1" applyBorder="1" applyAlignment="1" applyProtection="1">
      <alignment vertical="center"/>
    </xf>
    <xf numFmtId="164" fontId="1" fillId="0" borderId="8" xfId="1" applyNumberFormat="1" applyBorder="1" applyAlignment="1" applyProtection="1">
      <alignment horizontal="center" vertical="center"/>
      <protection locked="0"/>
    </xf>
    <xf numFmtId="1" fontId="1" fillId="0" borderId="5" xfId="1" applyNumberFormat="1" applyBorder="1" applyAlignment="1" applyProtection="1">
      <alignment horizontal="center" vertical="center"/>
      <protection locked="0"/>
    </xf>
    <xf numFmtId="164" fontId="1" fillId="0" borderId="25" xfId="1" applyNumberFormat="1" applyFont="1" applyBorder="1" applyAlignment="1" applyProtection="1">
      <alignment horizontal="center" vertical="center"/>
      <protection locked="0"/>
    </xf>
    <xf numFmtId="164" fontId="1" fillId="0" borderId="1" xfId="1" applyNumberFormat="1" applyFont="1" applyBorder="1" applyAlignment="1" applyProtection="1">
      <alignment horizontal="center" vertical="center"/>
      <protection locked="0"/>
    </xf>
    <xf numFmtId="164" fontId="1" fillId="0" borderId="8" xfId="1" applyNumberFormat="1" applyBorder="1" applyAlignment="1" applyProtection="1">
      <alignment vertical="center"/>
    </xf>
    <xf numFmtId="164" fontId="1" fillId="0" borderId="1" xfId="1" applyNumberFormat="1" applyBorder="1" applyAlignment="1" applyProtection="1">
      <alignment vertical="center"/>
    </xf>
    <xf numFmtId="164" fontId="1" fillId="0" borderId="6" xfId="1" applyNumberFormat="1" applyBorder="1" applyAlignment="1" applyProtection="1">
      <alignment vertical="center"/>
    </xf>
    <xf numFmtId="164" fontId="1" fillId="0" borderId="23" xfId="1" applyNumberFormat="1" applyFont="1" applyBorder="1" applyAlignment="1" applyProtection="1">
      <alignment horizontal="center" vertical="center"/>
      <protection locked="0"/>
    </xf>
    <xf numFmtId="1" fontId="1" fillId="0" borderId="5" xfId="1" applyNumberFormat="1" applyFont="1" applyBorder="1" applyAlignment="1" applyProtection="1">
      <alignment horizontal="center" vertical="center"/>
      <protection locked="0"/>
    </xf>
    <xf numFmtId="164" fontId="1" fillId="0" borderId="4" xfId="1" applyNumberFormat="1" applyBorder="1" applyAlignment="1" applyProtection="1">
      <alignment vertical="center"/>
    </xf>
    <xf numFmtId="164" fontId="1" fillId="0" borderId="25" xfId="1" applyNumberFormat="1" applyBorder="1" applyAlignment="1" applyProtection="1">
      <alignment horizontal="center" vertical="center"/>
      <protection locked="0"/>
    </xf>
    <xf numFmtId="164" fontId="1" fillId="0" borderId="1" xfId="1" applyNumberFormat="1" applyBorder="1" applyAlignment="1" applyProtection="1">
      <alignment horizontal="center" vertical="center"/>
      <protection locked="0"/>
    </xf>
    <xf numFmtId="164" fontId="1" fillId="0" borderId="18" xfId="1" applyNumberFormat="1" applyBorder="1" applyAlignment="1" applyProtection="1">
      <alignment vertical="center"/>
      <protection locked="0"/>
    </xf>
    <xf numFmtId="164" fontId="1" fillId="0" borderId="8" xfId="1" applyNumberFormat="1" applyFont="1" applyBorder="1" applyAlignment="1" applyProtection="1">
      <alignment vertical="center"/>
      <protection locked="0"/>
    </xf>
    <xf numFmtId="164" fontId="1" fillId="0" borderId="1" xfId="1" applyNumberFormat="1" applyFont="1" applyBorder="1" applyAlignment="1" applyProtection="1">
      <alignment vertical="center"/>
      <protection locked="0"/>
    </xf>
    <xf numFmtId="164" fontId="1" fillId="0" borderId="0" xfId="1" applyNumberFormat="1" applyBorder="1" applyAlignment="1" applyProtection="1">
      <alignment vertical="center"/>
      <protection locked="0"/>
    </xf>
    <xf numFmtId="164" fontId="1" fillId="0" borderId="0" xfId="1" applyNumberFormat="1" applyBorder="1" applyAlignment="1" applyProtection="1">
      <alignment horizontal="center" vertical="center"/>
      <protection locked="0"/>
    </xf>
    <xf numFmtId="164" fontId="1" fillId="0" borderId="0" xfId="1" applyNumberFormat="1" applyBorder="1" applyAlignment="1" applyProtection="1">
      <alignment vertical="center"/>
    </xf>
    <xf numFmtId="0" fontId="15" fillId="3" borderId="0" xfId="0" applyFont="1" applyFill="1" applyAlignment="1" applyProtection="1">
      <alignment horizontal="left" vertical="center"/>
    </xf>
    <xf numFmtId="0" fontId="16" fillId="3" borderId="0" xfId="0" applyFont="1" applyFill="1" applyAlignment="1" applyProtection="1">
      <alignment vertical="center"/>
    </xf>
    <xf numFmtId="0" fontId="17" fillId="0" borderId="0" xfId="0" applyFont="1" applyBorder="1" applyAlignment="1" applyProtection="1">
      <alignment horizontal="center" vertical="center"/>
    </xf>
    <xf numFmtId="0" fontId="4" fillId="0" borderId="0" xfId="2" applyAlignment="1" applyProtection="1">
      <alignment horizontal="center"/>
    </xf>
    <xf numFmtId="0" fontId="20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center" vertical="center"/>
    </xf>
    <xf numFmtId="0" fontId="0" fillId="0" borderId="25" xfId="0" applyBorder="1" applyAlignment="1" applyProtection="1">
      <alignment horizontal="center" vertical="center"/>
      <protection locked="0"/>
    </xf>
    <xf numFmtId="0" fontId="4" fillId="0" borderId="25" xfId="2" applyBorder="1" applyAlignment="1" applyProtection="1">
      <alignment horizontal="center" vertical="center"/>
      <protection locked="0"/>
    </xf>
    <xf numFmtId="0" fontId="0" fillId="0" borderId="38" xfId="0" applyBorder="1" applyAlignment="1" applyProtection="1">
      <alignment vertical="center"/>
    </xf>
    <xf numFmtId="0" fontId="4" fillId="0" borderId="38" xfId="2" applyBorder="1" applyAlignment="1" applyProtection="1"/>
    <xf numFmtId="0" fontId="10" fillId="2" borderId="36" xfId="0" applyFont="1" applyFill="1" applyBorder="1" applyAlignment="1" applyProtection="1">
      <alignment horizontal="center" vertical="center"/>
    </xf>
    <xf numFmtId="0" fontId="10" fillId="2" borderId="37" xfId="0" applyFont="1" applyFill="1" applyBorder="1" applyAlignment="1" applyProtection="1">
      <alignment horizontal="center" vertical="center"/>
    </xf>
    <xf numFmtId="0" fontId="10" fillId="2" borderId="15" xfId="0" applyFont="1" applyFill="1" applyBorder="1" applyAlignment="1" applyProtection="1">
      <alignment horizontal="center" vertical="center"/>
    </xf>
    <xf numFmtId="0" fontId="17" fillId="0" borderId="28" xfId="0" applyFont="1" applyBorder="1" applyAlignment="1" applyProtection="1">
      <alignment horizontal="center" vertical="center"/>
    </xf>
    <xf numFmtId="0" fontId="17" fillId="0" borderId="24" xfId="0" applyFont="1" applyBorder="1" applyAlignment="1" applyProtection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indexed="42"/>
    <pageSetUpPr fitToPage="1"/>
  </sheetPr>
  <dimension ref="A1:AE160"/>
  <sheetViews>
    <sheetView showGridLines="0" tabSelected="1" zoomScale="75" workbookViewId="0">
      <pane ySplit="18" topLeftCell="A19" activePane="bottomLeft" state="frozen"/>
      <selection pane="bottomLeft" activeCell="C26" sqref="C26"/>
    </sheetView>
  </sheetViews>
  <sheetFormatPr baseColWidth="10" defaultColWidth="9.1640625" defaultRowHeight="20" customHeight="1"/>
  <cols>
    <col min="1" max="1" width="8.1640625" style="2" customWidth="1"/>
    <col min="2" max="2" width="15.1640625" style="2" customWidth="1"/>
    <col min="3" max="3" width="49.6640625" style="1" bestFit="1" customWidth="1"/>
    <col min="4" max="4" width="24.5" style="1" customWidth="1"/>
    <col min="5" max="5" width="17.6640625" style="2" customWidth="1"/>
    <col min="6" max="6" width="21.6640625" style="2" customWidth="1"/>
    <col min="7" max="7" width="23.6640625" style="2" bestFit="1" customWidth="1"/>
    <col min="8" max="8" width="15.5" style="1" customWidth="1"/>
    <col min="9" max="9" width="13.6640625" style="1" customWidth="1"/>
    <col min="10" max="10" width="13.33203125" style="1" customWidth="1"/>
    <col min="11" max="11" width="14.5" style="2" customWidth="1"/>
    <col min="12" max="12" width="14.83203125" style="2" customWidth="1"/>
    <col min="13" max="15" width="14.5" style="2" customWidth="1"/>
    <col min="16" max="16" width="19.5" style="2" customWidth="1"/>
    <col min="17" max="17" width="14.5" style="2" customWidth="1"/>
    <col min="18" max="18" width="14.33203125" style="1" customWidth="1"/>
    <col min="19" max="19" width="27.6640625" style="1" bestFit="1" customWidth="1"/>
    <col min="20" max="20" width="12.1640625" style="1" bestFit="1" customWidth="1"/>
    <col min="21" max="21" width="13.33203125" style="1" bestFit="1" customWidth="1"/>
    <col min="22" max="22" width="13.33203125" style="1" customWidth="1"/>
    <col min="23" max="23" width="24" style="1" customWidth="1"/>
    <col min="24" max="27" width="9.1640625" style="1"/>
    <col min="28" max="29" width="10.5" style="1" customWidth="1"/>
    <col min="30" max="30" width="10.83203125" style="1" customWidth="1"/>
    <col min="31" max="16384" width="9.1640625" style="1"/>
  </cols>
  <sheetData>
    <row r="1" spans="1:23" s="54" customFormat="1" ht="17" customHeight="1">
      <c r="A1" s="102" t="s">
        <v>79</v>
      </c>
      <c r="B1" s="103"/>
      <c r="C1" s="103"/>
      <c r="E1" s="55"/>
      <c r="F1" s="55"/>
      <c r="G1" s="55"/>
      <c r="K1" s="55"/>
      <c r="L1" s="55"/>
      <c r="M1" s="55"/>
      <c r="N1" s="55"/>
      <c r="O1" s="55"/>
      <c r="P1" s="55"/>
      <c r="Q1" s="55"/>
    </row>
    <row r="2" spans="1:23" s="54" customFormat="1" ht="17" customHeight="1">
      <c r="A2" s="55"/>
      <c r="B2" s="55"/>
      <c r="C2" s="56" t="s">
        <v>6</v>
      </c>
      <c r="D2" s="57">
        <v>300000</v>
      </c>
      <c r="E2" s="79"/>
      <c r="F2" s="56" t="s">
        <v>71</v>
      </c>
      <c r="G2" s="58"/>
      <c r="H2" s="57">
        <v>45000</v>
      </c>
      <c r="M2" s="59"/>
      <c r="N2" s="59"/>
      <c r="O2" s="59"/>
      <c r="P2" s="59"/>
      <c r="Q2" s="59"/>
    </row>
    <row r="3" spans="1:23" s="54" customFormat="1" ht="17" customHeight="1">
      <c r="A3" s="55"/>
      <c r="B3" s="55"/>
      <c r="C3" s="60" t="s">
        <v>7</v>
      </c>
      <c r="D3" s="61">
        <v>0</v>
      </c>
      <c r="E3" s="79"/>
      <c r="F3" s="60" t="s">
        <v>7</v>
      </c>
      <c r="G3" s="62"/>
      <c r="H3" s="61">
        <v>0</v>
      </c>
      <c r="M3" s="63"/>
      <c r="N3" s="63"/>
      <c r="O3" s="63"/>
      <c r="P3" s="63"/>
      <c r="Q3" s="63"/>
    </row>
    <row r="4" spans="1:23" s="54" customFormat="1" ht="17" customHeight="1">
      <c r="A4" s="55"/>
      <c r="B4" s="55"/>
      <c r="C4" s="64" t="s">
        <v>5</v>
      </c>
      <c r="D4" s="65">
        <f>SUM(D2:D3)</f>
        <v>300000</v>
      </c>
      <c r="E4" s="79"/>
      <c r="F4" s="64" t="s">
        <v>72</v>
      </c>
      <c r="G4" s="66"/>
      <c r="H4" s="65">
        <f>SUM(H2:H3)</f>
        <v>45000</v>
      </c>
      <c r="M4" s="63"/>
      <c r="N4" s="63"/>
      <c r="O4" s="63"/>
      <c r="P4" s="63"/>
      <c r="Q4" s="63"/>
    </row>
    <row r="5" spans="1:23" s="54" customFormat="1" ht="8.25" customHeight="1" thickBot="1">
      <c r="A5" s="55"/>
      <c r="B5" s="55"/>
      <c r="C5" s="67"/>
      <c r="D5" s="68"/>
      <c r="E5" s="69"/>
      <c r="F5" s="69"/>
      <c r="M5" s="63"/>
      <c r="N5" s="63"/>
      <c r="O5" s="63"/>
      <c r="P5" s="63"/>
      <c r="Q5" s="63"/>
    </row>
    <row r="6" spans="1:23" s="54" customFormat="1" ht="17" customHeight="1">
      <c r="A6" s="55"/>
      <c r="B6" s="55"/>
      <c r="C6" s="115" t="s">
        <v>66</v>
      </c>
      <c r="D6" s="116"/>
      <c r="E6" s="104"/>
      <c r="F6" s="37" t="s">
        <v>20</v>
      </c>
      <c r="G6" s="38"/>
      <c r="M6" s="63"/>
      <c r="N6" s="63"/>
      <c r="O6" s="63"/>
      <c r="P6" s="63"/>
      <c r="Q6" s="63"/>
    </row>
    <row r="7" spans="1:23" s="54" customFormat="1" ht="17" customHeight="1">
      <c r="A7" s="55"/>
      <c r="B7" s="55"/>
      <c r="C7" s="70" t="s">
        <v>68</v>
      </c>
      <c r="D7" s="71">
        <f>R96</f>
        <v>18000</v>
      </c>
      <c r="E7" s="69"/>
      <c r="F7" s="72" t="s">
        <v>21</v>
      </c>
      <c r="G7" s="73">
        <f>Y97</f>
        <v>33</v>
      </c>
      <c r="M7" s="63"/>
      <c r="N7" s="63"/>
      <c r="O7" s="63"/>
      <c r="P7" s="63"/>
      <c r="Q7" s="63"/>
    </row>
    <row r="8" spans="1:23" s="54" customFormat="1" ht="16.5" customHeight="1">
      <c r="A8" s="55"/>
      <c r="B8" s="55"/>
      <c r="C8" s="70" t="s">
        <v>69</v>
      </c>
      <c r="D8" s="71">
        <f>T96</f>
        <v>173333.27000000002</v>
      </c>
      <c r="E8" s="69"/>
      <c r="F8" s="72" t="s">
        <v>22</v>
      </c>
      <c r="G8" s="73">
        <f>Z97</f>
        <v>4</v>
      </c>
      <c r="M8" s="63"/>
      <c r="N8" s="63"/>
      <c r="O8" s="63"/>
      <c r="P8" s="63"/>
      <c r="Q8" s="63"/>
    </row>
    <row r="9" spans="1:23" s="54" customFormat="1" ht="16.5" customHeight="1">
      <c r="A9" s="55"/>
      <c r="B9" s="55"/>
      <c r="C9" s="74" t="s">
        <v>73</v>
      </c>
      <c r="D9" s="75">
        <f>D4-D7-D8</f>
        <v>108666.72999999998</v>
      </c>
      <c r="E9" s="69"/>
      <c r="F9" s="72" t="s">
        <v>23</v>
      </c>
      <c r="G9" s="73">
        <f>AA97</f>
        <v>1</v>
      </c>
      <c r="I9" s="76"/>
      <c r="K9" s="63"/>
      <c r="L9" s="63"/>
      <c r="M9" s="63"/>
      <c r="N9" s="63"/>
      <c r="O9" s="63"/>
      <c r="P9" s="63"/>
      <c r="Q9" s="63"/>
    </row>
    <row r="10" spans="1:23" s="54" customFormat="1" ht="16.5" customHeight="1">
      <c r="A10" s="55"/>
      <c r="B10" s="55"/>
      <c r="C10" s="67"/>
      <c r="D10" s="68"/>
      <c r="E10" s="69"/>
      <c r="F10" s="72" t="s">
        <v>36</v>
      </c>
      <c r="G10" s="73">
        <f>AB97</f>
        <v>0</v>
      </c>
      <c r="I10" s="76"/>
      <c r="K10" s="63"/>
      <c r="L10" s="63"/>
      <c r="M10" s="63"/>
      <c r="N10" s="63"/>
      <c r="O10" s="63"/>
      <c r="P10" s="63"/>
      <c r="Q10" s="63"/>
    </row>
    <row r="11" spans="1:23" s="54" customFormat="1" ht="16.5" customHeight="1">
      <c r="A11" s="55"/>
      <c r="B11" s="55"/>
      <c r="C11" s="115" t="s">
        <v>67</v>
      </c>
      <c r="D11" s="116"/>
      <c r="E11" s="104"/>
      <c r="F11" s="72" t="s">
        <v>37</v>
      </c>
      <c r="G11" s="73">
        <f>AC97</f>
        <v>0</v>
      </c>
      <c r="I11" s="76"/>
      <c r="K11" s="63"/>
      <c r="L11" s="63"/>
      <c r="M11" s="63"/>
      <c r="N11" s="63"/>
      <c r="O11" s="63"/>
      <c r="P11" s="63"/>
      <c r="Q11" s="63"/>
    </row>
    <row r="12" spans="1:23" s="54" customFormat="1" ht="16.5" customHeight="1" thickBot="1">
      <c r="A12" s="55"/>
      <c r="B12" s="55"/>
      <c r="C12" s="70" t="s">
        <v>70</v>
      </c>
      <c r="D12" s="71">
        <f>L96</f>
        <v>25000</v>
      </c>
      <c r="E12" s="69"/>
      <c r="F12" s="77" t="s">
        <v>35</v>
      </c>
      <c r="G12" s="78">
        <f>AD97</f>
        <v>0</v>
      </c>
      <c r="I12" s="76"/>
      <c r="K12" s="63"/>
      <c r="L12" s="63"/>
      <c r="M12" s="63"/>
      <c r="N12" s="63"/>
      <c r="O12" s="63"/>
      <c r="P12" s="63"/>
      <c r="Q12" s="63"/>
    </row>
    <row r="13" spans="1:23" s="54" customFormat="1" ht="16.5" customHeight="1">
      <c r="A13" s="55"/>
      <c r="B13" s="55"/>
      <c r="C13" s="70" t="s">
        <v>74</v>
      </c>
      <c r="D13" s="71">
        <f>H4-D12</f>
        <v>20000</v>
      </c>
      <c r="E13" s="69"/>
      <c r="F13" s="69"/>
      <c r="J13" s="76"/>
      <c r="K13" s="63"/>
      <c r="L13" s="63"/>
      <c r="M13" s="63"/>
      <c r="N13" s="63"/>
      <c r="O13" s="63"/>
      <c r="P13" s="63"/>
      <c r="Q13" s="63"/>
    </row>
    <row r="14" spans="1:23" s="54" customFormat="1" ht="16.5" customHeight="1">
      <c r="A14" s="55"/>
      <c r="B14" s="55"/>
      <c r="C14" s="70"/>
      <c r="D14" s="71"/>
      <c r="E14" s="69"/>
      <c r="F14" s="69"/>
      <c r="J14" s="76"/>
      <c r="K14" s="63"/>
      <c r="L14" s="63"/>
      <c r="M14" s="63"/>
      <c r="N14" s="63"/>
      <c r="O14" s="63"/>
      <c r="P14" s="63"/>
      <c r="Q14" s="63"/>
    </row>
    <row r="15" spans="1:23" s="54" customFormat="1" ht="17" customHeight="1" thickBot="1">
      <c r="A15" s="55"/>
      <c r="B15" s="55"/>
      <c r="C15" s="74" t="s">
        <v>64</v>
      </c>
      <c r="D15" s="75">
        <f>M96</f>
        <v>0</v>
      </c>
      <c r="E15" s="69"/>
      <c r="F15" s="55"/>
      <c r="G15" s="69"/>
      <c r="H15" s="68"/>
      <c r="K15" s="55"/>
      <c r="L15" s="55"/>
      <c r="M15" s="55"/>
      <c r="N15" s="55"/>
      <c r="O15" s="55"/>
      <c r="P15" s="55"/>
      <c r="Q15" s="55"/>
    </row>
    <row r="16" spans="1:23" ht="9.75" customHeight="1" thickTop="1">
      <c r="A16" s="10"/>
      <c r="B16" s="10"/>
      <c r="C16" s="11"/>
      <c r="D16" s="11"/>
      <c r="E16" s="10"/>
      <c r="F16" s="10"/>
      <c r="G16" s="10"/>
      <c r="H16" s="11"/>
      <c r="I16" s="11"/>
      <c r="J16" s="11"/>
      <c r="K16" s="10"/>
      <c r="L16" s="10"/>
      <c r="M16" s="10"/>
      <c r="N16" s="10"/>
      <c r="O16" s="10"/>
      <c r="P16" s="10"/>
      <c r="Q16" s="10"/>
      <c r="R16" s="112" t="s">
        <v>11</v>
      </c>
      <c r="S16" s="114"/>
      <c r="T16" s="112" t="s">
        <v>10</v>
      </c>
      <c r="U16" s="113"/>
      <c r="V16" s="114"/>
      <c r="W16" s="20" t="s">
        <v>13</v>
      </c>
    </row>
    <row r="17" spans="1:31" ht="13">
      <c r="A17" s="12"/>
      <c r="B17" s="12"/>
      <c r="C17" s="12"/>
      <c r="D17" s="12"/>
      <c r="E17" s="12"/>
      <c r="F17" s="12"/>
      <c r="G17" s="12"/>
      <c r="H17" s="12"/>
      <c r="I17" s="12"/>
      <c r="J17" s="23"/>
      <c r="K17" s="34"/>
      <c r="L17" s="52"/>
      <c r="M17" s="23"/>
      <c r="N17" s="46"/>
      <c r="O17" s="48"/>
      <c r="P17" s="48"/>
      <c r="Q17" s="47"/>
      <c r="R17" s="41"/>
      <c r="S17" s="13"/>
      <c r="T17" s="14"/>
      <c r="U17" s="12"/>
      <c r="V17" s="15"/>
      <c r="W17" s="4"/>
    </row>
    <row r="18" spans="1:31" ht="42">
      <c r="A18" s="16" t="s">
        <v>4</v>
      </c>
      <c r="B18" s="17" t="s">
        <v>0</v>
      </c>
      <c r="C18" s="16" t="s">
        <v>2</v>
      </c>
      <c r="D18" s="16" t="s">
        <v>3</v>
      </c>
      <c r="E18" s="16" t="s">
        <v>77</v>
      </c>
      <c r="F18" s="16" t="s">
        <v>62</v>
      </c>
      <c r="G18" s="16" t="s">
        <v>8</v>
      </c>
      <c r="H18" s="17" t="s">
        <v>78</v>
      </c>
      <c r="I18" s="17" t="s">
        <v>38</v>
      </c>
      <c r="J18" s="24" t="s">
        <v>24</v>
      </c>
      <c r="K18" s="35" t="s">
        <v>32</v>
      </c>
      <c r="L18" s="53" t="s">
        <v>75</v>
      </c>
      <c r="M18" s="24" t="s">
        <v>65</v>
      </c>
      <c r="N18" s="45" t="s">
        <v>41</v>
      </c>
      <c r="O18" s="49" t="s">
        <v>42</v>
      </c>
      <c r="P18" s="49" t="s">
        <v>43</v>
      </c>
      <c r="Q18" s="44" t="s">
        <v>44</v>
      </c>
      <c r="R18" s="43" t="s">
        <v>1</v>
      </c>
      <c r="S18" s="17" t="s">
        <v>17</v>
      </c>
      <c r="T18" s="18" t="s">
        <v>1</v>
      </c>
      <c r="U18" s="17" t="s">
        <v>15</v>
      </c>
      <c r="V18" s="19" t="s">
        <v>16</v>
      </c>
      <c r="W18" s="5" t="s">
        <v>14</v>
      </c>
      <c r="Y18" s="36" t="s">
        <v>9</v>
      </c>
      <c r="Z18" s="36" t="s">
        <v>12</v>
      </c>
      <c r="AA18" s="36" t="s">
        <v>18</v>
      </c>
      <c r="AB18" s="36" t="s">
        <v>33</v>
      </c>
      <c r="AC18" s="36" t="s">
        <v>34</v>
      </c>
      <c r="AD18" s="36" t="s">
        <v>35</v>
      </c>
      <c r="AE18" s="36"/>
    </row>
    <row r="19" spans="1:31" ht="20" customHeight="1">
      <c r="A19" s="3">
        <v>1</v>
      </c>
      <c r="B19" s="7">
        <v>41240</v>
      </c>
      <c r="C19" s="8"/>
      <c r="D19" s="8" t="s">
        <v>80</v>
      </c>
      <c r="E19" s="9" t="s">
        <v>81</v>
      </c>
      <c r="F19" s="9" t="s">
        <v>76</v>
      </c>
      <c r="G19" s="9" t="s">
        <v>9</v>
      </c>
      <c r="H19" s="80">
        <v>6000</v>
      </c>
      <c r="I19" s="80">
        <v>75113</v>
      </c>
      <c r="J19" s="81">
        <v>76500</v>
      </c>
      <c r="K19" s="82" t="s">
        <v>39</v>
      </c>
      <c r="L19" s="83">
        <f t="shared" ref="L19:L82" si="0">IF(G19="Pending",2500,IF(G19="Withdrawn",0,IF(G19="Closed",2500,IF(G19="Denied - ratios",0,IF(G19="Denied - credit score",0,IF(G19="Denied - ratios/credit score",0,IF(G19="","")))))))</f>
        <v>2500</v>
      </c>
      <c r="M19" s="84"/>
      <c r="N19" s="85">
        <v>4</v>
      </c>
      <c r="O19" s="86" t="s">
        <v>46</v>
      </c>
      <c r="P19" s="87" t="s">
        <v>52</v>
      </c>
      <c r="Q19" s="84" t="s">
        <v>51</v>
      </c>
      <c r="R19" s="83">
        <f t="shared" ref="R19:R50" si="1">IF(G19="Pending",H19,IF(G19="Withdrawn",0,IF(G19="Closed",0,IF(G19="Denied - ratios",0,IF(G19="Denied - credit score",0,IF(G19="Denied - ratios/credit score",0,IF(G19="","")))))))</f>
        <v>0</v>
      </c>
      <c r="S19" s="88">
        <f>R19</f>
        <v>0</v>
      </c>
      <c r="T19" s="83">
        <f t="shared" ref="T19:T50" si="2">IF(G19="Closed",H19,IF(G19="PENDING",0,IF(G19="Withdrawn",0,IF(G19="Denied - ratios",0,IF(G19="Denied - credit score",0,IF(G19="Denied - ratios/credit score",0,IF(G19="","")))))))</f>
        <v>6000</v>
      </c>
      <c r="U19" s="89">
        <f>T19</f>
        <v>6000</v>
      </c>
      <c r="V19" s="90">
        <f>D4-U19</f>
        <v>294000</v>
      </c>
      <c r="W19" s="6">
        <f>$D$4-R19-T19</f>
        <v>294000</v>
      </c>
      <c r="Y19" s="1">
        <f t="shared" ref="Y19:Y50" si="3">IF(G19="Closed",1,0)</f>
        <v>1</v>
      </c>
      <c r="Z19" s="1">
        <f t="shared" ref="Z19:Z50" si="4">IF(G19="Pending",1,0)</f>
        <v>0</v>
      </c>
      <c r="AA19" s="1">
        <f t="shared" ref="AA19:AA50" si="5">IF(G19="Withdrawn",1,0)</f>
        <v>0</v>
      </c>
      <c r="AB19" s="1">
        <f t="shared" ref="AB19:AB50" si="6">IF(G19="Denied - ratios",1,0)</f>
        <v>0</v>
      </c>
      <c r="AC19" s="1">
        <f t="shared" ref="AC19:AC50" si="7">IF(G19="Denied - credit score",1,0)</f>
        <v>0</v>
      </c>
      <c r="AD19" s="1">
        <f t="shared" ref="AD19:AD50" si="8">IF(G19="Denied - ratios/credit score",1,0)</f>
        <v>0</v>
      </c>
    </row>
    <row r="20" spans="1:31" ht="19.5" customHeight="1">
      <c r="A20" s="3">
        <f t="shared" ref="A20:A51" si="9">A19+1</f>
        <v>2</v>
      </c>
      <c r="B20" s="7">
        <v>41227</v>
      </c>
      <c r="C20" s="8"/>
      <c r="D20" s="8" t="s">
        <v>82</v>
      </c>
      <c r="E20" s="9" t="s">
        <v>83</v>
      </c>
      <c r="F20" s="9" t="s">
        <v>76</v>
      </c>
      <c r="G20" s="9" t="s">
        <v>9</v>
      </c>
      <c r="H20" s="80">
        <v>6000</v>
      </c>
      <c r="I20" s="80">
        <v>81987</v>
      </c>
      <c r="J20" s="81">
        <v>83500</v>
      </c>
      <c r="K20" s="91" t="s">
        <v>39</v>
      </c>
      <c r="L20" s="83"/>
      <c r="M20" s="84"/>
      <c r="N20" s="92">
        <v>1</v>
      </c>
      <c r="O20" s="86" t="s">
        <v>46</v>
      </c>
      <c r="P20" s="87" t="s">
        <v>52</v>
      </c>
      <c r="Q20" s="84" t="s">
        <v>51</v>
      </c>
      <c r="R20" s="93">
        <f t="shared" si="1"/>
        <v>0</v>
      </c>
      <c r="S20" s="89">
        <f t="shared" ref="S20:S51" si="10">IF(R20="","",R20+S19)</f>
        <v>0</v>
      </c>
      <c r="T20" s="83">
        <f t="shared" si="2"/>
        <v>6000</v>
      </c>
      <c r="U20" s="89">
        <f t="shared" ref="U20:U51" si="11">IF(T20="","",T20+U19)</f>
        <v>12000</v>
      </c>
      <c r="V20" s="90">
        <f t="shared" ref="V20:V51" si="12">IF(T20="","",$D$4-U20)</f>
        <v>288000</v>
      </c>
      <c r="W20" s="6" t="str">
        <f t="shared" ref="W20:W51" si="13">IF(C20="","",(W19-R20-T20))</f>
        <v/>
      </c>
      <c r="Y20" s="1">
        <f t="shared" si="3"/>
        <v>1</v>
      </c>
      <c r="Z20" s="1">
        <f t="shared" si="4"/>
        <v>0</v>
      </c>
      <c r="AA20" s="1">
        <f t="shared" si="5"/>
        <v>0</v>
      </c>
      <c r="AB20" s="1">
        <f t="shared" si="6"/>
        <v>0</v>
      </c>
      <c r="AC20" s="1">
        <f t="shared" si="7"/>
        <v>0</v>
      </c>
      <c r="AD20" s="1">
        <f t="shared" si="8"/>
        <v>0</v>
      </c>
    </row>
    <row r="21" spans="1:31" ht="20" customHeight="1">
      <c r="A21" s="3">
        <f t="shared" si="9"/>
        <v>3</v>
      </c>
      <c r="B21" s="7">
        <v>41179</v>
      </c>
      <c r="C21" s="8"/>
      <c r="D21" s="8" t="s">
        <v>84</v>
      </c>
      <c r="E21" s="9" t="s">
        <v>85</v>
      </c>
      <c r="F21" s="9" t="s">
        <v>76</v>
      </c>
      <c r="G21" s="9" t="s">
        <v>9</v>
      </c>
      <c r="H21" s="80">
        <v>3624</v>
      </c>
      <c r="I21" s="80">
        <v>81946</v>
      </c>
      <c r="J21" s="81">
        <v>83000</v>
      </c>
      <c r="K21" s="91" t="s">
        <v>39</v>
      </c>
      <c r="L21" s="83">
        <f t="shared" si="0"/>
        <v>2500</v>
      </c>
      <c r="M21" s="84"/>
      <c r="N21" s="92">
        <v>1</v>
      </c>
      <c r="O21" s="42" t="s">
        <v>46</v>
      </c>
      <c r="P21" s="50" t="s">
        <v>52</v>
      </c>
      <c r="Q21" s="84" t="s">
        <v>51</v>
      </c>
      <c r="R21" s="93">
        <f t="shared" si="1"/>
        <v>0</v>
      </c>
      <c r="S21" s="89">
        <f t="shared" si="10"/>
        <v>0</v>
      </c>
      <c r="T21" s="83">
        <f t="shared" si="2"/>
        <v>3624</v>
      </c>
      <c r="U21" s="89">
        <f t="shared" si="11"/>
        <v>15624</v>
      </c>
      <c r="V21" s="90">
        <f t="shared" si="12"/>
        <v>284376</v>
      </c>
      <c r="W21" s="6" t="str">
        <f t="shared" si="13"/>
        <v/>
      </c>
      <c r="Y21" s="1">
        <f t="shared" si="3"/>
        <v>1</v>
      </c>
      <c r="Z21" s="1">
        <f t="shared" si="4"/>
        <v>0</v>
      </c>
      <c r="AA21" s="1">
        <f t="shared" si="5"/>
        <v>0</v>
      </c>
      <c r="AB21" s="1">
        <f t="shared" si="6"/>
        <v>0</v>
      </c>
      <c r="AC21" s="1">
        <f t="shared" si="7"/>
        <v>0</v>
      </c>
      <c r="AD21" s="1">
        <f t="shared" si="8"/>
        <v>0</v>
      </c>
    </row>
    <row r="22" spans="1:31" ht="20" customHeight="1">
      <c r="A22" s="3">
        <f t="shared" si="9"/>
        <v>4</v>
      </c>
      <c r="B22" s="7">
        <v>41184</v>
      </c>
      <c r="C22" s="8"/>
      <c r="D22" s="8" t="s">
        <v>86</v>
      </c>
      <c r="E22" s="9" t="s">
        <v>87</v>
      </c>
      <c r="F22" s="9" t="s">
        <v>76</v>
      </c>
      <c r="G22" s="9" t="s">
        <v>9</v>
      </c>
      <c r="H22" s="80">
        <v>3655.5</v>
      </c>
      <c r="I22" s="80">
        <v>59796</v>
      </c>
      <c r="J22" s="81">
        <v>60900</v>
      </c>
      <c r="K22" s="82" t="s">
        <v>39</v>
      </c>
      <c r="L22" s="83">
        <f t="shared" si="0"/>
        <v>2500</v>
      </c>
      <c r="M22" s="84"/>
      <c r="N22" s="85">
        <v>2</v>
      </c>
      <c r="O22" s="94" t="s">
        <v>46</v>
      </c>
      <c r="P22" s="95" t="s">
        <v>52</v>
      </c>
      <c r="Q22" s="84" t="s">
        <v>51</v>
      </c>
      <c r="R22" s="93">
        <f t="shared" si="1"/>
        <v>0</v>
      </c>
      <c r="S22" s="89">
        <f t="shared" si="10"/>
        <v>0</v>
      </c>
      <c r="T22" s="83">
        <f t="shared" si="2"/>
        <v>3655.5</v>
      </c>
      <c r="U22" s="89">
        <f t="shared" si="11"/>
        <v>19279.5</v>
      </c>
      <c r="V22" s="90">
        <f t="shared" si="12"/>
        <v>280720.5</v>
      </c>
      <c r="W22" s="6" t="str">
        <f t="shared" si="13"/>
        <v/>
      </c>
      <c r="Y22" s="1">
        <f t="shared" si="3"/>
        <v>1</v>
      </c>
      <c r="Z22" s="1">
        <f t="shared" si="4"/>
        <v>0</v>
      </c>
      <c r="AA22" s="1">
        <f t="shared" si="5"/>
        <v>0</v>
      </c>
      <c r="AB22" s="1">
        <f t="shared" si="6"/>
        <v>0</v>
      </c>
      <c r="AC22" s="1">
        <f t="shared" si="7"/>
        <v>0</v>
      </c>
      <c r="AD22" s="1">
        <f t="shared" si="8"/>
        <v>0</v>
      </c>
    </row>
    <row r="23" spans="1:31" ht="20" customHeight="1">
      <c r="A23" s="3">
        <f t="shared" si="9"/>
        <v>5</v>
      </c>
      <c r="B23" s="7">
        <v>41256</v>
      </c>
      <c r="C23" s="8"/>
      <c r="D23" s="8" t="s">
        <v>88</v>
      </c>
      <c r="E23" s="9" t="s">
        <v>89</v>
      </c>
      <c r="F23" s="9" t="s">
        <v>76</v>
      </c>
      <c r="G23" s="9" t="s">
        <v>9</v>
      </c>
      <c r="H23" s="80">
        <v>6000</v>
      </c>
      <c r="I23" s="80">
        <v>59090</v>
      </c>
      <c r="J23" s="81">
        <v>49426</v>
      </c>
      <c r="K23" s="91" t="s">
        <v>39</v>
      </c>
      <c r="L23" s="83"/>
      <c r="M23" s="84"/>
      <c r="N23" s="92">
        <v>2</v>
      </c>
      <c r="O23" s="86" t="s">
        <v>46</v>
      </c>
      <c r="P23" s="87" t="s">
        <v>52</v>
      </c>
      <c r="Q23" s="84" t="s">
        <v>51</v>
      </c>
      <c r="R23" s="93">
        <f t="shared" si="1"/>
        <v>0</v>
      </c>
      <c r="S23" s="89">
        <f t="shared" si="10"/>
        <v>0</v>
      </c>
      <c r="T23" s="83">
        <f t="shared" si="2"/>
        <v>6000</v>
      </c>
      <c r="U23" s="89">
        <f t="shared" si="11"/>
        <v>25279.5</v>
      </c>
      <c r="V23" s="90">
        <f t="shared" si="12"/>
        <v>274720.5</v>
      </c>
      <c r="W23" s="6" t="str">
        <f t="shared" si="13"/>
        <v/>
      </c>
      <c r="Y23" s="1">
        <f t="shared" si="3"/>
        <v>1</v>
      </c>
      <c r="Z23" s="1">
        <f t="shared" si="4"/>
        <v>0</v>
      </c>
      <c r="AA23" s="1">
        <f t="shared" si="5"/>
        <v>0</v>
      </c>
      <c r="AB23" s="1">
        <f t="shared" si="6"/>
        <v>0</v>
      </c>
      <c r="AC23" s="1">
        <f t="shared" si="7"/>
        <v>0</v>
      </c>
      <c r="AD23" s="1">
        <f t="shared" si="8"/>
        <v>0</v>
      </c>
    </row>
    <row r="24" spans="1:31" ht="20" customHeight="1">
      <c r="A24" s="3">
        <f t="shared" si="9"/>
        <v>6</v>
      </c>
      <c r="B24" s="7">
        <v>40923</v>
      </c>
      <c r="C24" s="8"/>
      <c r="D24" s="8" t="s">
        <v>90</v>
      </c>
      <c r="E24" s="9" t="s">
        <v>111</v>
      </c>
      <c r="F24" s="9" t="s">
        <v>76</v>
      </c>
      <c r="G24" s="9" t="s">
        <v>9</v>
      </c>
      <c r="H24" s="80">
        <v>6000</v>
      </c>
      <c r="I24" s="80">
        <v>73560</v>
      </c>
      <c r="J24" s="81">
        <v>78000</v>
      </c>
      <c r="K24" s="91" t="s">
        <v>39</v>
      </c>
      <c r="L24" s="83"/>
      <c r="M24" s="84"/>
      <c r="N24" s="92">
        <v>2</v>
      </c>
      <c r="O24" s="86" t="s">
        <v>46</v>
      </c>
      <c r="P24" s="87" t="s">
        <v>52</v>
      </c>
      <c r="Q24" s="84" t="s">
        <v>51</v>
      </c>
      <c r="R24" s="93">
        <f t="shared" si="1"/>
        <v>0</v>
      </c>
      <c r="S24" s="89">
        <f t="shared" si="10"/>
        <v>0</v>
      </c>
      <c r="T24" s="83">
        <f t="shared" si="2"/>
        <v>6000</v>
      </c>
      <c r="U24" s="89">
        <f t="shared" si="11"/>
        <v>31279.5</v>
      </c>
      <c r="V24" s="90">
        <f t="shared" si="12"/>
        <v>268720.5</v>
      </c>
      <c r="W24" s="6" t="str">
        <f t="shared" si="13"/>
        <v/>
      </c>
      <c r="Y24" s="1">
        <f t="shared" si="3"/>
        <v>1</v>
      </c>
      <c r="Z24" s="1">
        <f t="shared" si="4"/>
        <v>0</v>
      </c>
      <c r="AA24" s="1">
        <f t="shared" si="5"/>
        <v>0</v>
      </c>
      <c r="AB24" s="1">
        <f t="shared" si="6"/>
        <v>0</v>
      </c>
      <c r="AC24" s="1">
        <f t="shared" si="7"/>
        <v>0</v>
      </c>
      <c r="AD24" s="1">
        <f t="shared" si="8"/>
        <v>0</v>
      </c>
    </row>
    <row r="25" spans="1:31" ht="20" customHeight="1">
      <c r="A25" s="3">
        <f t="shared" si="9"/>
        <v>7</v>
      </c>
      <c r="B25" s="7"/>
      <c r="C25" s="8"/>
      <c r="D25" s="8" t="s">
        <v>91</v>
      </c>
      <c r="E25" s="9"/>
      <c r="F25" s="9" t="s">
        <v>76</v>
      </c>
      <c r="G25" s="9" t="s">
        <v>12</v>
      </c>
      <c r="H25" s="80">
        <v>6000</v>
      </c>
      <c r="I25" s="80"/>
      <c r="J25" s="81"/>
      <c r="K25" s="40" t="s">
        <v>39</v>
      </c>
      <c r="L25" s="83">
        <f t="shared" si="0"/>
        <v>2500</v>
      </c>
      <c r="M25" s="84"/>
      <c r="N25" s="92"/>
      <c r="O25" s="86"/>
      <c r="P25" s="87"/>
      <c r="Q25" s="84"/>
      <c r="R25" s="93">
        <f t="shared" si="1"/>
        <v>6000</v>
      </c>
      <c r="S25" s="89">
        <f t="shared" si="10"/>
        <v>6000</v>
      </c>
      <c r="T25" s="83">
        <f t="shared" si="2"/>
        <v>0</v>
      </c>
      <c r="U25" s="89">
        <f t="shared" si="11"/>
        <v>31279.5</v>
      </c>
      <c r="V25" s="90">
        <f t="shared" si="12"/>
        <v>268720.5</v>
      </c>
      <c r="W25" s="6" t="str">
        <f t="shared" si="13"/>
        <v/>
      </c>
      <c r="Y25" s="1">
        <f t="shared" si="3"/>
        <v>0</v>
      </c>
      <c r="Z25" s="1">
        <f t="shared" si="4"/>
        <v>1</v>
      </c>
      <c r="AA25" s="1">
        <f t="shared" si="5"/>
        <v>0</v>
      </c>
      <c r="AB25" s="1">
        <f t="shared" si="6"/>
        <v>0</v>
      </c>
      <c r="AC25" s="1">
        <f t="shared" si="7"/>
        <v>0</v>
      </c>
      <c r="AD25" s="1">
        <f t="shared" si="8"/>
        <v>0</v>
      </c>
    </row>
    <row r="26" spans="1:31" ht="20" customHeight="1">
      <c r="A26" s="3">
        <f t="shared" si="9"/>
        <v>8</v>
      </c>
      <c r="B26" s="7">
        <v>41262</v>
      </c>
      <c r="C26" s="8"/>
      <c r="D26" s="8" t="s">
        <v>92</v>
      </c>
      <c r="E26" s="9" t="s">
        <v>93</v>
      </c>
      <c r="F26" s="9" t="s">
        <v>76</v>
      </c>
      <c r="G26" s="9" t="s">
        <v>9</v>
      </c>
      <c r="H26" s="80">
        <v>3800</v>
      </c>
      <c r="I26" s="80">
        <v>75506</v>
      </c>
      <c r="J26" s="81">
        <v>76900</v>
      </c>
      <c r="K26" s="91" t="s">
        <v>39</v>
      </c>
      <c r="L26" s="83"/>
      <c r="M26" s="84"/>
      <c r="N26" s="92">
        <v>2</v>
      </c>
      <c r="O26" s="94" t="s">
        <v>46</v>
      </c>
      <c r="P26" s="95" t="s">
        <v>52</v>
      </c>
      <c r="Q26" s="84" t="s">
        <v>50</v>
      </c>
      <c r="R26" s="93">
        <f t="shared" si="1"/>
        <v>0</v>
      </c>
      <c r="S26" s="89">
        <f t="shared" si="10"/>
        <v>6000</v>
      </c>
      <c r="T26" s="83">
        <f t="shared" si="2"/>
        <v>3800</v>
      </c>
      <c r="U26" s="89">
        <f t="shared" si="11"/>
        <v>35079.5</v>
      </c>
      <c r="V26" s="90">
        <f t="shared" si="12"/>
        <v>264920.5</v>
      </c>
      <c r="W26" s="6" t="str">
        <f t="shared" si="13"/>
        <v/>
      </c>
      <c r="Y26" s="1">
        <f t="shared" si="3"/>
        <v>1</v>
      </c>
      <c r="Z26" s="1">
        <f t="shared" si="4"/>
        <v>0</v>
      </c>
      <c r="AA26" s="1">
        <f t="shared" si="5"/>
        <v>0</v>
      </c>
      <c r="AB26" s="1">
        <f t="shared" si="6"/>
        <v>0</v>
      </c>
      <c r="AC26" s="1">
        <f t="shared" si="7"/>
        <v>0</v>
      </c>
      <c r="AD26" s="1">
        <f t="shared" si="8"/>
        <v>0</v>
      </c>
    </row>
    <row r="27" spans="1:31" ht="20" customHeight="1">
      <c r="A27" s="3">
        <f t="shared" si="9"/>
        <v>9</v>
      </c>
      <c r="B27" s="7">
        <v>41141</v>
      </c>
      <c r="C27" s="8"/>
      <c r="D27" s="8" t="s">
        <v>94</v>
      </c>
      <c r="E27" s="9" t="s">
        <v>126</v>
      </c>
      <c r="F27" s="9" t="s">
        <v>76</v>
      </c>
      <c r="G27" s="9" t="s">
        <v>9</v>
      </c>
      <c r="H27" s="80">
        <v>6000</v>
      </c>
      <c r="I27" s="80">
        <v>64000</v>
      </c>
      <c r="J27" s="81">
        <v>69000</v>
      </c>
      <c r="K27" s="91" t="s">
        <v>39</v>
      </c>
      <c r="L27" s="83"/>
      <c r="M27" s="84"/>
      <c r="N27" s="85">
        <v>1</v>
      </c>
      <c r="O27" s="42" t="s">
        <v>46</v>
      </c>
      <c r="P27" s="50" t="s">
        <v>52</v>
      </c>
      <c r="Q27" s="84" t="s">
        <v>50</v>
      </c>
      <c r="R27" s="93">
        <f t="shared" si="1"/>
        <v>0</v>
      </c>
      <c r="S27" s="89">
        <f t="shared" si="10"/>
        <v>6000</v>
      </c>
      <c r="T27" s="83">
        <f t="shared" si="2"/>
        <v>6000</v>
      </c>
      <c r="U27" s="89">
        <f t="shared" si="11"/>
        <v>41079.5</v>
      </c>
      <c r="V27" s="90">
        <f t="shared" si="12"/>
        <v>258920.5</v>
      </c>
      <c r="W27" s="6" t="str">
        <f t="shared" si="13"/>
        <v/>
      </c>
      <c r="Y27" s="1">
        <f t="shared" si="3"/>
        <v>1</v>
      </c>
      <c r="Z27" s="1">
        <f t="shared" si="4"/>
        <v>0</v>
      </c>
      <c r="AA27" s="1">
        <f t="shared" si="5"/>
        <v>0</v>
      </c>
      <c r="AB27" s="1">
        <f t="shared" si="6"/>
        <v>0</v>
      </c>
      <c r="AC27" s="1">
        <f t="shared" si="7"/>
        <v>0</v>
      </c>
      <c r="AD27" s="1">
        <f t="shared" si="8"/>
        <v>0</v>
      </c>
    </row>
    <row r="28" spans="1:31" ht="20" customHeight="1">
      <c r="A28" s="3">
        <f t="shared" si="9"/>
        <v>10</v>
      </c>
      <c r="B28" s="7">
        <v>41171</v>
      </c>
      <c r="C28" s="8"/>
      <c r="D28" s="8" t="s">
        <v>95</v>
      </c>
      <c r="E28" s="9" t="s">
        <v>96</v>
      </c>
      <c r="F28" s="9" t="s">
        <v>76</v>
      </c>
      <c r="G28" s="9" t="s">
        <v>9</v>
      </c>
      <c r="H28" s="80">
        <v>4454</v>
      </c>
      <c r="I28" s="80">
        <v>81928</v>
      </c>
      <c r="J28" s="81">
        <v>84900</v>
      </c>
      <c r="K28" s="91" t="s">
        <v>39</v>
      </c>
      <c r="L28" s="83"/>
      <c r="M28" s="84"/>
      <c r="N28" s="92">
        <v>2</v>
      </c>
      <c r="O28" s="86" t="s">
        <v>46</v>
      </c>
      <c r="P28" s="87" t="s">
        <v>52</v>
      </c>
      <c r="Q28" s="84" t="s">
        <v>51</v>
      </c>
      <c r="R28" s="93">
        <f t="shared" si="1"/>
        <v>0</v>
      </c>
      <c r="S28" s="89">
        <f t="shared" si="10"/>
        <v>6000</v>
      </c>
      <c r="T28" s="83">
        <f t="shared" si="2"/>
        <v>4454</v>
      </c>
      <c r="U28" s="89">
        <f t="shared" si="11"/>
        <v>45533.5</v>
      </c>
      <c r="V28" s="90">
        <f t="shared" si="12"/>
        <v>254466.5</v>
      </c>
      <c r="W28" s="6" t="str">
        <f t="shared" si="13"/>
        <v/>
      </c>
      <c r="Y28" s="1">
        <f t="shared" si="3"/>
        <v>1</v>
      </c>
      <c r="Z28" s="1">
        <f t="shared" si="4"/>
        <v>0</v>
      </c>
      <c r="AA28" s="1">
        <f t="shared" si="5"/>
        <v>0</v>
      </c>
      <c r="AB28" s="1">
        <f t="shared" si="6"/>
        <v>0</v>
      </c>
      <c r="AC28" s="1">
        <f t="shared" si="7"/>
        <v>0</v>
      </c>
      <c r="AD28" s="1">
        <f t="shared" si="8"/>
        <v>0</v>
      </c>
    </row>
    <row r="29" spans="1:31" ht="20" customHeight="1">
      <c r="A29" s="3">
        <f t="shared" si="9"/>
        <v>11</v>
      </c>
      <c r="B29" s="7">
        <v>41150</v>
      </c>
      <c r="C29" s="8"/>
      <c r="D29" s="8" t="s">
        <v>97</v>
      </c>
      <c r="E29" s="9" t="s">
        <v>98</v>
      </c>
      <c r="F29" s="9" t="s">
        <v>76</v>
      </c>
      <c r="G29" s="9" t="s">
        <v>9</v>
      </c>
      <c r="H29" s="80">
        <v>4440</v>
      </c>
      <c r="I29" s="80">
        <v>52040</v>
      </c>
      <c r="J29" s="96">
        <v>53000</v>
      </c>
      <c r="K29" s="82" t="s">
        <v>39</v>
      </c>
      <c r="L29" s="83"/>
      <c r="M29" s="84"/>
      <c r="N29" s="85">
        <v>1</v>
      </c>
      <c r="O29" s="42" t="s">
        <v>46</v>
      </c>
      <c r="P29" s="87" t="s">
        <v>52</v>
      </c>
      <c r="Q29" s="84" t="s">
        <v>48</v>
      </c>
      <c r="R29" s="93">
        <f t="shared" si="1"/>
        <v>0</v>
      </c>
      <c r="S29" s="89">
        <f t="shared" si="10"/>
        <v>6000</v>
      </c>
      <c r="T29" s="83">
        <f t="shared" si="2"/>
        <v>4440</v>
      </c>
      <c r="U29" s="89">
        <f t="shared" si="11"/>
        <v>49973.5</v>
      </c>
      <c r="V29" s="90">
        <f t="shared" si="12"/>
        <v>250026.5</v>
      </c>
      <c r="W29" s="6" t="str">
        <f t="shared" si="13"/>
        <v/>
      </c>
      <c r="Y29" s="1">
        <f t="shared" si="3"/>
        <v>1</v>
      </c>
      <c r="Z29" s="1">
        <f t="shared" si="4"/>
        <v>0</v>
      </c>
      <c r="AA29" s="1">
        <f t="shared" si="5"/>
        <v>0</v>
      </c>
      <c r="AB29" s="1">
        <f t="shared" si="6"/>
        <v>0</v>
      </c>
      <c r="AC29" s="1">
        <f t="shared" si="7"/>
        <v>0</v>
      </c>
      <c r="AD29" s="1">
        <f t="shared" si="8"/>
        <v>0</v>
      </c>
    </row>
    <row r="30" spans="1:31" ht="20" customHeight="1">
      <c r="A30" s="3">
        <f t="shared" si="9"/>
        <v>12</v>
      </c>
      <c r="B30" s="7">
        <v>40925</v>
      </c>
      <c r="C30" s="8"/>
      <c r="D30" s="8" t="s">
        <v>99</v>
      </c>
      <c r="E30" s="9" t="s">
        <v>112</v>
      </c>
      <c r="F30" s="9" t="s">
        <v>122</v>
      </c>
      <c r="G30" s="9" t="s">
        <v>9</v>
      </c>
      <c r="H30" s="80">
        <v>5861.91</v>
      </c>
      <c r="I30" s="80">
        <v>71520</v>
      </c>
      <c r="J30" s="96">
        <v>76000</v>
      </c>
      <c r="K30" s="82" t="s">
        <v>39</v>
      </c>
      <c r="L30" s="83"/>
      <c r="M30" s="84"/>
      <c r="N30" s="85">
        <v>1</v>
      </c>
      <c r="O30" s="86" t="s">
        <v>46</v>
      </c>
      <c r="P30" s="87" t="s">
        <v>52</v>
      </c>
      <c r="Q30" s="84" t="s">
        <v>51</v>
      </c>
      <c r="R30" s="93">
        <f t="shared" si="1"/>
        <v>0</v>
      </c>
      <c r="S30" s="89">
        <f t="shared" si="10"/>
        <v>6000</v>
      </c>
      <c r="T30" s="83">
        <f t="shared" si="2"/>
        <v>5861.91</v>
      </c>
      <c r="U30" s="89">
        <f t="shared" si="11"/>
        <v>55835.41</v>
      </c>
      <c r="V30" s="90">
        <f t="shared" si="12"/>
        <v>244164.59</v>
      </c>
      <c r="W30" s="6" t="str">
        <f t="shared" si="13"/>
        <v/>
      </c>
      <c r="Y30" s="1">
        <f t="shared" si="3"/>
        <v>1</v>
      </c>
      <c r="Z30" s="1">
        <f t="shared" si="4"/>
        <v>0</v>
      </c>
      <c r="AA30" s="1">
        <f t="shared" si="5"/>
        <v>0</v>
      </c>
      <c r="AB30" s="1">
        <f t="shared" si="6"/>
        <v>0</v>
      </c>
      <c r="AC30" s="1">
        <f t="shared" si="7"/>
        <v>0</v>
      </c>
      <c r="AD30" s="1">
        <f t="shared" si="8"/>
        <v>0</v>
      </c>
    </row>
    <row r="31" spans="1:31" ht="20" customHeight="1">
      <c r="A31" s="3">
        <f t="shared" si="9"/>
        <v>13</v>
      </c>
      <c r="B31" s="7">
        <v>40925</v>
      </c>
      <c r="C31" s="8"/>
      <c r="D31" s="8" t="s">
        <v>100</v>
      </c>
      <c r="E31" s="9" t="s">
        <v>113</v>
      </c>
      <c r="F31" s="9" t="s">
        <v>76</v>
      </c>
      <c r="G31" s="9" t="s">
        <v>9</v>
      </c>
      <c r="H31" s="80">
        <v>3561</v>
      </c>
      <c r="I31" s="80">
        <v>87387</v>
      </c>
      <c r="J31" s="96">
        <v>89000</v>
      </c>
      <c r="K31" s="91" t="s">
        <v>39</v>
      </c>
      <c r="L31" s="83"/>
      <c r="M31" s="84"/>
      <c r="N31" s="92">
        <v>1</v>
      </c>
      <c r="O31" s="86" t="s">
        <v>46</v>
      </c>
      <c r="P31" s="87" t="s">
        <v>53</v>
      </c>
      <c r="Q31" s="84" t="s">
        <v>51</v>
      </c>
      <c r="R31" s="93">
        <f t="shared" si="1"/>
        <v>0</v>
      </c>
      <c r="S31" s="89">
        <f t="shared" si="10"/>
        <v>6000</v>
      </c>
      <c r="T31" s="83">
        <f t="shared" si="2"/>
        <v>3561</v>
      </c>
      <c r="U31" s="89">
        <f t="shared" si="11"/>
        <v>59396.41</v>
      </c>
      <c r="V31" s="90">
        <f t="shared" si="12"/>
        <v>240603.59</v>
      </c>
      <c r="W31" s="6" t="str">
        <f t="shared" si="13"/>
        <v/>
      </c>
      <c r="Y31" s="1">
        <f t="shared" si="3"/>
        <v>1</v>
      </c>
      <c r="Z31" s="1">
        <f t="shared" si="4"/>
        <v>0</v>
      </c>
      <c r="AA31" s="1">
        <f t="shared" si="5"/>
        <v>0</v>
      </c>
      <c r="AB31" s="1">
        <f t="shared" si="6"/>
        <v>0</v>
      </c>
      <c r="AC31" s="1">
        <f t="shared" si="7"/>
        <v>0</v>
      </c>
      <c r="AD31" s="1">
        <f t="shared" si="8"/>
        <v>0</v>
      </c>
    </row>
    <row r="32" spans="1:31" ht="20" customHeight="1">
      <c r="A32" s="3">
        <f t="shared" si="9"/>
        <v>14</v>
      </c>
      <c r="B32" s="7">
        <v>41422</v>
      </c>
      <c r="C32" s="8"/>
      <c r="D32" s="8" t="s">
        <v>131</v>
      </c>
      <c r="E32" s="9" t="s">
        <v>140</v>
      </c>
      <c r="F32" s="9" t="s">
        <v>76</v>
      </c>
      <c r="G32" s="9" t="s">
        <v>9</v>
      </c>
      <c r="H32" s="80">
        <v>6000</v>
      </c>
      <c r="I32" s="80">
        <v>77077</v>
      </c>
      <c r="J32" s="96">
        <v>78500</v>
      </c>
      <c r="K32" s="82" t="s">
        <v>39</v>
      </c>
      <c r="L32" s="83"/>
      <c r="M32" s="84"/>
      <c r="N32" s="85">
        <v>1</v>
      </c>
      <c r="O32" s="94" t="s">
        <v>46</v>
      </c>
      <c r="P32" s="95" t="s">
        <v>52</v>
      </c>
      <c r="Q32" s="84" t="s">
        <v>50</v>
      </c>
      <c r="R32" s="93">
        <f t="shared" si="1"/>
        <v>0</v>
      </c>
      <c r="S32" s="89">
        <f t="shared" si="10"/>
        <v>6000</v>
      </c>
      <c r="T32" s="83">
        <f t="shared" si="2"/>
        <v>6000</v>
      </c>
      <c r="U32" s="89">
        <f t="shared" si="11"/>
        <v>65396.41</v>
      </c>
      <c r="V32" s="90">
        <f t="shared" si="12"/>
        <v>234603.59</v>
      </c>
      <c r="W32" s="6" t="str">
        <f t="shared" si="13"/>
        <v/>
      </c>
      <c r="Y32" s="1">
        <f t="shared" si="3"/>
        <v>1</v>
      </c>
      <c r="Z32" s="1">
        <f t="shared" si="4"/>
        <v>0</v>
      </c>
      <c r="AA32" s="1">
        <f t="shared" si="5"/>
        <v>0</v>
      </c>
      <c r="AB32" s="1">
        <f t="shared" si="6"/>
        <v>0</v>
      </c>
      <c r="AC32" s="1">
        <f t="shared" si="7"/>
        <v>0</v>
      </c>
      <c r="AD32" s="1">
        <f t="shared" si="8"/>
        <v>0</v>
      </c>
    </row>
    <row r="33" spans="1:30" ht="20" customHeight="1">
      <c r="A33" s="3">
        <f t="shared" si="9"/>
        <v>15</v>
      </c>
      <c r="B33" s="7">
        <v>41360</v>
      </c>
      <c r="C33" s="8"/>
      <c r="D33" s="8" t="s">
        <v>110</v>
      </c>
      <c r="E33" s="9" t="s">
        <v>125</v>
      </c>
      <c r="F33" s="9" t="s">
        <v>122</v>
      </c>
      <c r="G33" s="9" t="s">
        <v>9</v>
      </c>
      <c r="H33" s="80">
        <v>6000</v>
      </c>
      <c r="I33" s="80">
        <v>78808</v>
      </c>
      <c r="J33" s="81">
        <v>81000</v>
      </c>
      <c r="K33" s="82" t="s">
        <v>39</v>
      </c>
      <c r="L33" s="83"/>
      <c r="M33" s="84"/>
      <c r="N33" s="85">
        <v>1</v>
      </c>
      <c r="O33" s="86" t="s">
        <v>46</v>
      </c>
      <c r="P33" s="87" t="s">
        <v>52</v>
      </c>
      <c r="Q33" s="84" t="s">
        <v>51</v>
      </c>
      <c r="R33" s="93">
        <f t="shared" si="1"/>
        <v>0</v>
      </c>
      <c r="S33" s="89">
        <f t="shared" si="10"/>
        <v>6000</v>
      </c>
      <c r="T33" s="83">
        <f t="shared" si="2"/>
        <v>6000</v>
      </c>
      <c r="U33" s="89">
        <f t="shared" si="11"/>
        <v>71396.41</v>
      </c>
      <c r="V33" s="90">
        <f t="shared" si="12"/>
        <v>228603.59</v>
      </c>
      <c r="W33" s="6" t="str">
        <f t="shared" si="13"/>
        <v/>
      </c>
      <c r="Y33" s="1">
        <f t="shared" si="3"/>
        <v>1</v>
      </c>
      <c r="Z33" s="1">
        <f t="shared" si="4"/>
        <v>0</v>
      </c>
      <c r="AA33" s="1">
        <f t="shared" si="5"/>
        <v>0</v>
      </c>
      <c r="AB33" s="1">
        <f t="shared" si="6"/>
        <v>0</v>
      </c>
      <c r="AC33" s="1">
        <f t="shared" si="7"/>
        <v>0</v>
      </c>
      <c r="AD33" s="1">
        <f t="shared" si="8"/>
        <v>0</v>
      </c>
    </row>
    <row r="34" spans="1:30" ht="20" customHeight="1">
      <c r="A34" s="3">
        <f t="shared" si="9"/>
        <v>16</v>
      </c>
      <c r="B34" s="7"/>
      <c r="C34" s="8"/>
      <c r="D34" s="8" t="s">
        <v>101</v>
      </c>
      <c r="E34" s="9"/>
      <c r="F34" s="9"/>
      <c r="G34" s="9" t="s">
        <v>12</v>
      </c>
      <c r="H34" s="80"/>
      <c r="I34" s="80"/>
      <c r="J34" s="81"/>
      <c r="K34" s="91"/>
      <c r="L34" s="83">
        <f t="shared" si="0"/>
        <v>2500</v>
      </c>
      <c r="M34" s="84"/>
      <c r="N34" s="92"/>
      <c r="O34" s="86"/>
      <c r="P34" s="87"/>
      <c r="Q34" s="84"/>
      <c r="R34" s="93">
        <f t="shared" si="1"/>
        <v>0</v>
      </c>
      <c r="S34" s="89">
        <f t="shared" si="10"/>
        <v>6000</v>
      </c>
      <c r="T34" s="83">
        <f t="shared" si="2"/>
        <v>0</v>
      </c>
      <c r="U34" s="89">
        <f t="shared" si="11"/>
        <v>71396.41</v>
      </c>
      <c r="V34" s="90">
        <f t="shared" si="12"/>
        <v>228603.59</v>
      </c>
      <c r="W34" s="6" t="str">
        <f t="shared" si="13"/>
        <v/>
      </c>
      <c r="Y34" s="1">
        <f t="shared" si="3"/>
        <v>0</v>
      </c>
      <c r="Z34" s="1">
        <f t="shared" si="4"/>
        <v>1</v>
      </c>
      <c r="AA34" s="1">
        <f t="shared" si="5"/>
        <v>0</v>
      </c>
      <c r="AB34" s="1">
        <f t="shared" si="6"/>
        <v>0</v>
      </c>
      <c r="AC34" s="1">
        <f t="shared" si="7"/>
        <v>0</v>
      </c>
      <c r="AD34" s="1">
        <f t="shared" si="8"/>
        <v>0</v>
      </c>
    </row>
    <row r="35" spans="1:30" ht="20" customHeight="1">
      <c r="A35" s="3">
        <f t="shared" si="9"/>
        <v>17</v>
      </c>
      <c r="B35" s="7">
        <v>41304</v>
      </c>
      <c r="C35" s="8"/>
      <c r="D35" s="8" t="s">
        <v>102</v>
      </c>
      <c r="E35" s="9" t="s">
        <v>108</v>
      </c>
      <c r="F35" s="9" t="s">
        <v>76</v>
      </c>
      <c r="G35" s="9" t="s">
        <v>9</v>
      </c>
      <c r="H35" s="80">
        <v>6000</v>
      </c>
      <c r="I35" s="80">
        <v>72000</v>
      </c>
      <c r="J35" s="81">
        <v>78000</v>
      </c>
      <c r="K35" s="91" t="s">
        <v>39</v>
      </c>
      <c r="L35" s="83"/>
      <c r="M35" s="84"/>
      <c r="N35" s="92">
        <v>2</v>
      </c>
      <c r="O35" s="86" t="s">
        <v>46</v>
      </c>
      <c r="P35" s="87" t="s">
        <v>52</v>
      </c>
      <c r="Q35" s="84" t="s">
        <v>51</v>
      </c>
      <c r="R35" s="93">
        <f t="shared" si="1"/>
        <v>0</v>
      </c>
      <c r="S35" s="89">
        <f t="shared" si="10"/>
        <v>6000</v>
      </c>
      <c r="T35" s="83">
        <f t="shared" si="2"/>
        <v>6000</v>
      </c>
      <c r="U35" s="89">
        <f t="shared" si="11"/>
        <v>77396.41</v>
      </c>
      <c r="V35" s="90">
        <f t="shared" si="12"/>
        <v>222603.59</v>
      </c>
      <c r="W35" s="6" t="str">
        <f t="shared" si="13"/>
        <v/>
      </c>
      <c r="Y35" s="1">
        <f t="shared" si="3"/>
        <v>1</v>
      </c>
      <c r="Z35" s="1">
        <f t="shared" si="4"/>
        <v>0</v>
      </c>
      <c r="AA35" s="1">
        <f t="shared" si="5"/>
        <v>0</v>
      </c>
      <c r="AB35" s="1">
        <f t="shared" si="6"/>
        <v>0</v>
      </c>
      <c r="AC35" s="1">
        <f t="shared" si="7"/>
        <v>0</v>
      </c>
      <c r="AD35" s="1">
        <f t="shared" si="8"/>
        <v>0</v>
      </c>
    </row>
    <row r="36" spans="1:30" ht="20" customHeight="1">
      <c r="A36" s="3">
        <f t="shared" si="9"/>
        <v>18</v>
      </c>
      <c r="B36" s="7">
        <v>41304</v>
      </c>
      <c r="C36" s="8"/>
      <c r="D36" s="8" t="s">
        <v>103</v>
      </c>
      <c r="E36" s="9" t="s">
        <v>109</v>
      </c>
      <c r="F36" s="9" t="s">
        <v>122</v>
      </c>
      <c r="G36" s="9" t="s">
        <v>9</v>
      </c>
      <c r="H36" s="80">
        <v>3500</v>
      </c>
      <c r="I36" s="80">
        <v>93729</v>
      </c>
      <c r="J36" s="81">
        <v>95000</v>
      </c>
      <c r="K36" s="91" t="s">
        <v>39</v>
      </c>
      <c r="L36" s="83"/>
      <c r="M36" s="84"/>
      <c r="N36" s="92">
        <v>1</v>
      </c>
      <c r="O36" s="94" t="s">
        <v>46</v>
      </c>
      <c r="P36" s="95" t="s">
        <v>52</v>
      </c>
      <c r="Q36" s="84" t="s">
        <v>51</v>
      </c>
      <c r="R36" s="93">
        <f t="shared" si="1"/>
        <v>0</v>
      </c>
      <c r="S36" s="89">
        <f t="shared" si="10"/>
        <v>6000</v>
      </c>
      <c r="T36" s="83">
        <f t="shared" si="2"/>
        <v>3500</v>
      </c>
      <c r="U36" s="89">
        <f t="shared" si="11"/>
        <v>80896.41</v>
      </c>
      <c r="V36" s="90">
        <f t="shared" si="12"/>
        <v>219103.59</v>
      </c>
      <c r="W36" s="6" t="str">
        <f t="shared" si="13"/>
        <v/>
      </c>
      <c r="Y36" s="1">
        <f t="shared" si="3"/>
        <v>1</v>
      </c>
      <c r="Z36" s="1">
        <f t="shared" si="4"/>
        <v>0</v>
      </c>
      <c r="AA36" s="1">
        <f t="shared" si="5"/>
        <v>0</v>
      </c>
      <c r="AB36" s="1">
        <f t="shared" si="6"/>
        <v>0</v>
      </c>
      <c r="AC36" s="1">
        <f t="shared" si="7"/>
        <v>0</v>
      </c>
      <c r="AD36" s="1">
        <f t="shared" si="8"/>
        <v>0</v>
      </c>
    </row>
    <row r="37" spans="1:30" ht="20" customHeight="1">
      <c r="A37" s="3">
        <f t="shared" si="9"/>
        <v>19</v>
      </c>
      <c r="B37" s="7">
        <v>41353</v>
      </c>
      <c r="C37" s="8"/>
      <c r="D37" s="8" t="s">
        <v>104</v>
      </c>
      <c r="E37" s="9" t="s">
        <v>119</v>
      </c>
      <c r="F37" s="9" t="s">
        <v>122</v>
      </c>
      <c r="G37" s="9" t="s">
        <v>9</v>
      </c>
      <c r="H37" s="80">
        <v>5150</v>
      </c>
      <c r="I37" s="80">
        <v>34740</v>
      </c>
      <c r="J37" s="81">
        <v>36000</v>
      </c>
      <c r="K37" s="91" t="s">
        <v>39</v>
      </c>
      <c r="L37" s="83"/>
      <c r="M37" s="84"/>
      <c r="N37" s="92">
        <v>1</v>
      </c>
      <c r="O37" s="86" t="s">
        <v>46</v>
      </c>
      <c r="P37" s="87" t="s">
        <v>52</v>
      </c>
      <c r="Q37" s="84" t="s">
        <v>49</v>
      </c>
      <c r="R37" s="93">
        <f t="shared" si="1"/>
        <v>0</v>
      </c>
      <c r="S37" s="89">
        <f t="shared" si="10"/>
        <v>6000</v>
      </c>
      <c r="T37" s="83">
        <f t="shared" si="2"/>
        <v>5150</v>
      </c>
      <c r="U37" s="89">
        <f t="shared" si="11"/>
        <v>86046.41</v>
      </c>
      <c r="V37" s="90">
        <f t="shared" si="12"/>
        <v>213953.59</v>
      </c>
      <c r="W37" s="6" t="str">
        <f t="shared" si="13"/>
        <v/>
      </c>
      <c r="Y37" s="1">
        <f t="shared" si="3"/>
        <v>1</v>
      </c>
      <c r="Z37" s="1">
        <f t="shared" si="4"/>
        <v>0</v>
      </c>
      <c r="AA37" s="1">
        <f t="shared" si="5"/>
        <v>0</v>
      </c>
      <c r="AB37" s="1">
        <f t="shared" si="6"/>
        <v>0</v>
      </c>
      <c r="AC37" s="1">
        <f t="shared" si="7"/>
        <v>0</v>
      </c>
      <c r="AD37" s="1">
        <f t="shared" si="8"/>
        <v>0</v>
      </c>
    </row>
    <row r="38" spans="1:30" ht="20" customHeight="1">
      <c r="A38" s="3">
        <f t="shared" si="9"/>
        <v>20</v>
      </c>
      <c r="B38" s="7"/>
      <c r="C38" s="8"/>
      <c r="D38" s="8" t="s">
        <v>105</v>
      </c>
      <c r="E38" s="9"/>
      <c r="F38" s="9" t="s">
        <v>63</v>
      </c>
      <c r="G38" s="9" t="s">
        <v>12</v>
      </c>
      <c r="H38" s="80">
        <v>6000</v>
      </c>
      <c r="I38" s="80"/>
      <c r="J38" s="81"/>
      <c r="K38" s="91"/>
      <c r="L38" s="83">
        <f t="shared" si="0"/>
        <v>2500</v>
      </c>
      <c r="M38" s="84"/>
      <c r="N38" s="92"/>
      <c r="O38" s="86"/>
      <c r="P38" s="87"/>
      <c r="Q38" s="84"/>
      <c r="R38" s="93">
        <f t="shared" si="1"/>
        <v>6000</v>
      </c>
      <c r="S38" s="89">
        <f t="shared" si="10"/>
        <v>12000</v>
      </c>
      <c r="T38" s="83">
        <f t="shared" si="2"/>
        <v>0</v>
      </c>
      <c r="U38" s="89">
        <f t="shared" si="11"/>
        <v>86046.41</v>
      </c>
      <c r="V38" s="90">
        <f t="shared" si="12"/>
        <v>213953.59</v>
      </c>
      <c r="W38" s="6" t="str">
        <f t="shared" si="13"/>
        <v/>
      </c>
      <c r="Y38" s="1">
        <f t="shared" si="3"/>
        <v>0</v>
      </c>
      <c r="Z38" s="1">
        <f t="shared" si="4"/>
        <v>1</v>
      </c>
      <c r="AA38" s="1">
        <f t="shared" si="5"/>
        <v>0</v>
      </c>
      <c r="AB38" s="1">
        <f t="shared" si="6"/>
        <v>0</v>
      </c>
      <c r="AC38" s="1">
        <f t="shared" si="7"/>
        <v>0</v>
      </c>
      <c r="AD38" s="1">
        <f t="shared" si="8"/>
        <v>0</v>
      </c>
    </row>
    <row r="39" spans="1:30" ht="20" customHeight="1">
      <c r="A39" s="3">
        <f t="shared" si="9"/>
        <v>21</v>
      </c>
      <c r="B39" s="7">
        <v>41358</v>
      </c>
      <c r="C39" s="8"/>
      <c r="D39" s="30" t="s">
        <v>106</v>
      </c>
      <c r="E39" s="9" t="s">
        <v>115</v>
      </c>
      <c r="F39" s="9" t="s">
        <v>122</v>
      </c>
      <c r="G39" s="9" t="s">
        <v>9</v>
      </c>
      <c r="H39" s="80">
        <v>3854.25</v>
      </c>
      <c r="I39" s="80">
        <v>74623</v>
      </c>
      <c r="J39" s="81">
        <v>76000</v>
      </c>
      <c r="K39" s="91" t="s">
        <v>39</v>
      </c>
      <c r="L39" s="83"/>
      <c r="M39" s="84"/>
      <c r="N39" s="92">
        <v>2</v>
      </c>
      <c r="O39" s="86" t="s">
        <v>46</v>
      </c>
      <c r="P39" s="87" t="s">
        <v>52</v>
      </c>
      <c r="Q39" s="84" t="s">
        <v>51</v>
      </c>
      <c r="R39" s="93">
        <f t="shared" si="1"/>
        <v>0</v>
      </c>
      <c r="S39" s="89">
        <f t="shared" si="10"/>
        <v>12000</v>
      </c>
      <c r="T39" s="83">
        <f t="shared" si="2"/>
        <v>3854.25</v>
      </c>
      <c r="U39" s="89">
        <f t="shared" si="11"/>
        <v>89900.66</v>
      </c>
      <c r="V39" s="90">
        <f t="shared" si="12"/>
        <v>210099.34</v>
      </c>
      <c r="W39" s="6" t="str">
        <f t="shared" si="13"/>
        <v/>
      </c>
      <c r="Y39" s="1">
        <f t="shared" si="3"/>
        <v>1</v>
      </c>
      <c r="Z39" s="1">
        <f t="shared" si="4"/>
        <v>0</v>
      </c>
      <c r="AA39" s="1">
        <f t="shared" si="5"/>
        <v>0</v>
      </c>
      <c r="AB39" s="1">
        <f t="shared" si="6"/>
        <v>0</v>
      </c>
      <c r="AC39" s="1">
        <f t="shared" si="7"/>
        <v>0</v>
      </c>
      <c r="AD39" s="1">
        <f t="shared" si="8"/>
        <v>0</v>
      </c>
    </row>
    <row r="40" spans="1:30" ht="20" customHeight="1">
      <c r="A40" s="3">
        <f t="shared" si="9"/>
        <v>22</v>
      </c>
      <c r="B40" s="7">
        <v>41379</v>
      </c>
      <c r="C40" s="8"/>
      <c r="D40" s="8" t="s">
        <v>107</v>
      </c>
      <c r="E40" s="8" t="s">
        <v>145</v>
      </c>
      <c r="F40" s="9" t="s">
        <v>76</v>
      </c>
      <c r="G40" s="9" t="s">
        <v>9</v>
      </c>
      <c r="H40" s="80">
        <v>6000</v>
      </c>
      <c r="I40" s="80">
        <v>76923</v>
      </c>
      <c r="J40" s="81">
        <v>84000</v>
      </c>
      <c r="K40" s="91" t="s">
        <v>39</v>
      </c>
      <c r="L40" s="83"/>
      <c r="M40" s="84"/>
      <c r="N40" s="92">
        <v>1</v>
      </c>
      <c r="O40" s="94" t="s">
        <v>46</v>
      </c>
      <c r="P40" s="95" t="s">
        <v>53</v>
      </c>
      <c r="Q40" s="84" t="s">
        <v>51</v>
      </c>
      <c r="R40" s="93">
        <f t="shared" si="1"/>
        <v>0</v>
      </c>
      <c r="S40" s="89">
        <f t="shared" si="10"/>
        <v>12000</v>
      </c>
      <c r="T40" s="83">
        <f t="shared" si="2"/>
        <v>6000</v>
      </c>
      <c r="U40" s="89">
        <f t="shared" si="11"/>
        <v>95900.66</v>
      </c>
      <c r="V40" s="90">
        <f t="shared" si="12"/>
        <v>204099.34</v>
      </c>
      <c r="W40" s="6" t="str">
        <f t="shared" si="13"/>
        <v/>
      </c>
      <c r="Y40" s="1">
        <f t="shared" si="3"/>
        <v>1</v>
      </c>
      <c r="Z40" s="1">
        <f t="shared" si="4"/>
        <v>0</v>
      </c>
      <c r="AA40" s="1">
        <f t="shared" si="5"/>
        <v>0</v>
      </c>
      <c r="AB40" s="1">
        <f t="shared" si="6"/>
        <v>0</v>
      </c>
      <c r="AC40" s="1">
        <f t="shared" si="7"/>
        <v>0</v>
      </c>
      <c r="AD40" s="1">
        <f t="shared" si="8"/>
        <v>0</v>
      </c>
    </row>
    <row r="41" spans="1:30" ht="20" customHeight="1">
      <c r="A41" s="3">
        <f t="shared" si="9"/>
        <v>23</v>
      </c>
      <c r="B41" s="7">
        <v>41359</v>
      </c>
      <c r="C41" s="8"/>
      <c r="D41" s="8" t="s">
        <v>114</v>
      </c>
      <c r="E41" s="9" t="s">
        <v>116</v>
      </c>
      <c r="F41" s="9" t="s">
        <v>76</v>
      </c>
      <c r="G41" s="9" t="s">
        <v>9</v>
      </c>
      <c r="H41" s="80">
        <v>4600</v>
      </c>
      <c r="I41" s="80">
        <v>64172</v>
      </c>
      <c r="J41" s="81">
        <v>66500</v>
      </c>
      <c r="K41" s="91" t="s">
        <v>39</v>
      </c>
      <c r="L41" s="83"/>
      <c r="M41" s="84"/>
      <c r="N41" s="92">
        <v>3</v>
      </c>
      <c r="O41" s="86" t="s">
        <v>46</v>
      </c>
      <c r="P41" s="87" t="s">
        <v>52</v>
      </c>
      <c r="Q41" s="84" t="s">
        <v>51</v>
      </c>
      <c r="R41" s="93">
        <f t="shared" si="1"/>
        <v>0</v>
      </c>
      <c r="S41" s="89">
        <f t="shared" si="10"/>
        <v>12000</v>
      </c>
      <c r="T41" s="83">
        <f t="shared" si="2"/>
        <v>4600</v>
      </c>
      <c r="U41" s="89">
        <f t="shared" si="11"/>
        <v>100500.66</v>
      </c>
      <c r="V41" s="90">
        <f t="shared" si="12"/>
        <v>199499.34</v>
      </c>
      <c r="W41" s="6" t="str">
        <f t="shared" si="13"/>
        <v/>
      </c>
      <c r="Y41" s="1">
        <f t="shared" si="3"/>
        <v>1</v>
      </c>
      <c r="Z41" s="1">
        <f t="shared" si="4"/>
        <v>0</v>
      </c>
      <c r="AA41" s="1">
        <f t="shared" si="5"/>
        <v>0</v>
      </c>
      <c r="AB41" s="1">
        <f t="shared" si="6"/>
        <v>0</v>
      </c>
      <c r="AC41" s="1">
        <f t="shared" si="7"/>
        <v>0</v>
      </c>
      <c r="AD41" s="1">
        <f t="shared" si="8"/>
        <v>0</v>
      </c>
    </row>
    <row r="42" spans="1:30" ht="20" customHeight="1">
      <c r="A42" s="3">
        <f t="shared" si="9"/>
        <v>24</v>
      </c>
      <c r="B42" s="7">
        <v>41359</v>
      </c>
      <c r="C42" s="8"/>
      <c r="D42" s="8" t="s">
        <v>117</v>
      </c>
      <c r="E42" s="9" t="s">
        <v>118</v>
      </c>
      <c r="F42" s="9" t="s">
        <v>122</v>
      </c>
      <c r="G42" s="9" t="s">
        <v>9</v>
      </c>
      <c r="H42" s="80">
        <v>6000</v>
      </c>
      <c r="I42" s="80">
        <v>78000</v>
      </c>
      <c r="J42" s="81">
        <v>90000</v>
      </c>
      <c r="K42" s="82" t="s">
        <v>30</v>
      </c>
      <c r="L42" s="83"/>
      <c r="M42" s="84"/>
      <c r="N42" s="85">
        <v>1</v>
      </c>
      <c r="O42" s="94" t="s">
        <v>46</v>
      </c>
      <c r="P42" s="95" t="s">
        <v>52</v>
      </c>
      <c r="Q42" s="84" t="s">
        <v>51</v>
      </c>
      <c r="R42" s="93">
        <f t="shared" si="1"/>
        <v>0</v>
      </c>
      <c r="S42" s="89">
        <f t="shared" si="10"/>
        <v>12000</v>
      </c>
      <c r="T42" s="83">
        <f t="shared" si="2"/>
        <v>6000</v>
      </c>
      <c r="U42" s="89">
        <f t="shared" si="11"/>
        <v>106500.66</v>
      </c>
      <c r="V42" s="90">
        <f t="shared" si="12"/>
        <v>193499.34</v>
      </c>
      <c r="W42" s="6" t="str">
        <f t="shared" si="13"/>
        <v/>
      </c>
      <c r="Y42" s="1">
        <f t="shared" si="3"/>
        <v>1</v>
      </c>
      <c r="Z42" s="1">
        <f t="shared" si="4"/>
        <v>0</v>
      </c>
      <c r="AA42" s="1">
        <f t="shared" si="5"/>
        <v>0</v>
      </c>
      <c r="AB42" s="1">
        <f t="shared" si="6"/>
        <v>0</v>
      </c>
      <c r="AC42" s="1">
        <f t="shared" si="7"/>
        <v>0</v>
      </c>
      <c r="AD42" s="1">
        <f t="shared" si="8"/>
        <v>0</v>
      </c>
    </row>
    <row r="43" spans="1:30" ht="20" customHeight="1">
      <c r="A43" s="3">
        <v>25</v>
      </c>
      <c r="B43" s="7">
        <v>41120</v>
      </c>
      <c r="C43" s="8"/>
      <c r="D43" s="8" t="s">
        <v>120</v>
      </c>
      <c r="E43" s="9" t="s">
        <v>121</v>
      </c>
      <c r="F43" s="9" t="s">
        <v>76</v>
      </c>
      <c r="G43" s="9" t="s">
        <v>9</v>
      </c>
      <c r="H43" s="80">
        <v>5000</v>
      </c>
      <c r="I43" s="80">
        <v>112917</v>
      </c>
      <c r="J43" s="81">
        <v>115000</v>
      </c>
      <c r="K43" s="91" t="s">
        <v>39</v>
      </c>
      <c r="L43" s="83"/>
      <c r="M43" s="84"/>
      <c r="N43" s="85">
        <v>2</v>
      </c>
      <c r="O43" s="86" t="s">
        <v>46</v>
      </c>
      <c r="P43" s="87" t="s">
        <v>52</v>
      </c>
      <c r="Q43" s="84" t="s">
        <v>51</v>
      </c>
      <c r="R43" s="93">
        <v>0</v>
      </c>
      <c r="S43" s="89">
        <v>0</v>
      </c>
      <c r="T43" s="83">
        <v>5000</v>
      </c>
      <c r="U43" s="89">
        <v>93134.5</v>
      </c>
      <c r="V43" s="90">
        <v>-5634.5</v>
      </c>
      <c r="W43" s="6">
        <v>-5634.5</v>
      </c>
      <c r="Y43" s="1">
        <v>1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</row>
    <row r="44" spans="1:30" ht="20" customHeight="1">
      <c r="A44" s="3">
        <f t="shared" si="9"/>
        <v>26</v>
      </c>
      <c r="B44" s="7">
        <v>41423</v>
      </c>
      <c r="C44" s="8"/>
      <c r="D44" s="8" t="s">
        <v>132</v>
      </c>
      <c r="E44" s="9"/>
      <c r="F44" s="9" t="s">
        <v>122</v>
      </c>
      <c r="G44" s="9" t="s">
        <v>9</v>
      </c>
      <c r="H44" s="80">
        <v>6000</v>
      </c>
      <c r="I44" s="80">
        <v>25600</v>
      </c>
      <c r="J44" s="80">
        <v>32000</v>
      </c>
      <c r="K44" s="91" t="s">
        <v>39</v>
      </c>
      <c r="L44" s="83">
        <f t="shared" si="0"/>
        <v>2500</v>
      </c>
      <c r="M44" s="84"/>
      <c r="N44" s="92">
        <v>1</v>
      </c>
      <c r="O44" s="86" t="s">
        <v>46</v>
      </c>
      <c r="P44" s="87" t="s">
        <v>52</v>
      </c>
      <c r="Q44" s="84"/>
      <c r="R44" s="93">
        <f t="shared" si="1"/>
        <v>0</v>
      </c>
      <c r="S44" s="89">
        <f t="shared" si="10"/>
        <v>0</v>
      </c>
      <c r="T44" s="83">
        <f t="shared" si="2"/>
        <v>6000</v>
      </c>
      <c r="U44" s="89">
        <f t="shared" si="11"/>
        <v>99134.5</v>
      </c>
      <c r="V44" s="90">
        <f t="shared" si="12"/>
        <v>200865.5</v>
      </c>
      <c r="W44" s="6" t="str">
        <f t="shared" si="13"/>
        <v/>
      </c>
      <c r="Y44" s="1">
        <f t="shared" si="3"/>
        <v>1</v>
      </c>
      <c r="Z44" s="1">
        <f t="shared" si="4"/>
        <v>0</v>
      </c>
      <c r="AA44" s="1">
        <f t="shared" si="5"/>
        <v>0</v>
      </c>
      <c r="AB44" s="1">
        <f t="shared" si="6"/>
        <v>0</v>
      </c>
      <c r="AC44" s="1">
        <f t="shared" si="7"/>
        <v>0</v>
      </c>
      <c r="AD44" s="1">
        <f t="shared" si="8"/>
        <v>0</v>
      </c>
    </row>
    <row r="45" spans="1:30" ht="20" customHeight="1">
      <c r="A45" s="3">
        <f t="shared" si="9"/>
        <v>27</v>
      </c>
      <c r="B45" s="7">
        <v>41362</v>
      </c>
      <c r="C45" s="8"/>
      <c r="D45" s="8" t="s">
        <v>123</v>
      </c>
      <c r="E45" s="9" t="s">
        <v>124</v>
      </c>
      <c r="F45" s="9" t="s">
        <v>122</v>
      </c>
      <c r="G45" s="9" t="s">
        <v>9</v>
      </c>
      <c r="H45" s="80">
        <v>6000</v>
      </c>
      <c r="I45" s="80">
        <v>94284</v>
      </c>
      <c r="J45" s="81">
        <v>96800</v>
      </c>
      <c r="K45" s="91" t="s">
        <v>27</v>
      </c>
      <c r="L45" s="83"/>
      <c r="M45" s="84"/>
      <c r="N45" s="92">
        <v>1</v>
      </c>
      <c r="O45" s="86" t="s">
        <v>46</v>
      </c>
      <c r="P45" s="87" t="s">
        <v>52</v>
      </c>
      <c r="Q45" s="84" t="s">
        <v>51</v>
      </c>
      <c r="R45" s="93">
        <f t="shared" si="1"/>
        <v>0</v>
      </c>
      <c r="S45" s="89">
        <f t="shared" si="10"/>
        <v>0</v>
      </c>
      <c r="T45" s="83">
        <f t="shared" si="2"/>
        <v>6000</v>
      </c>
      <c r="U45" s="89">
        <f t="shared" si="11"/>
        <v>105134.5</v>
      </c>
      <c r="V45" s="90">
        <f t="shared" si="12"/>
        <v>194865.5</v>
      </c>
      <c r="W45" s="6" t="str">
        <f t="shared" si="13"/>
        <v/>
      </c>
      <c r="Y45" s="1">
        <f t="shared" si="3"/>
        <v>1</v>
      </c>
      <c r="Z45" s="1">
        <f t="shared" si="4"/>
        <v>0</v>
      </c>
      <c r="AA45" s="1">
        <f t="shared" si="5"/>
        <v>0</v>
      </c>
      <c r="AB45" s="1">
        <f t="shared" si="6"/>
        <v>0</v>
      </c>
      <c r="AC45" s="1">
        <f t="shared" si="7"/>
        <v>0</v>
      </c>
      <c r="AD45" s="1">
        <f t="shared" si="8"/>
        <v>0</v>
      </c>
    </row>
    <row r="46" spans="1:30" ht="20" customHeight="1">
      <c r="A46" s="3">
        <f t="shared" si="9"/>
        <v>28</v>
      </c>
      <c r="B46" s="7">
        <v>41415</v>
      </c>
      <c r="C46" s="8"/>
      <c r="D46" s="8" t="s">
        <v>127</v>
      </c>
      <c r="E46" s="9" t="s">
        <v>139</v>
      </c>
      <c r="F46" s="9" t="s">
        <v>76</v>
      </c>
      <c r="G46" s="9" t="s">
        <v>9</v>
      </c>
      <c r="H46" s="80">
        <v>5679.19</v>
      </c>
      <c r="I46" s="80">
        <v>82282</v>
      </c>
      <c r="J46" s="81">
        <v>83800</v>
      </c>
      <c r="K46" s="91" t="s">
        <v>39</v>
      </c>
      <c r="L46" s="83"/>
      <c r="M46" s="84"/>
      <c r="N46" s="92">
        <v>1</v>
      </c>
      <c r="O46" s="86" t="s">
        <v>46</v>
      </c>
      <c r="P46" s="87" t="s">
        <v>52</v>
      </c>
      <c r="Q46" s="84" t="s">
        <v>50</v>
      </c>
      <c r="R46" s="93">
        <f t="shared" si="1"/>
        <v>0</v>
      </c>
      <c r="S46" s="89">
        <f t="shared" si="10"/>
        <v>0</v>
      </c>
      <c r="T46" s="83">
        <f t="shared" si="2"/>
        <v>5679.19</v>
      </c>
      <c r="U46" s="89">
        <f t="shared" si="11"/>
        <v>110813.69</v>
      </c>
      <c r="V46" s="90">
        <f t="shared" si="12"/>
        <v>189186.31</v>
      </c>
      <c r="W46" s="6" t="str">
        <f t="shared" si="13"/>
        <v/>
      </c>
      <c r="Y46" s="1">
        <f t="shared" si="3"/>
        <v>1</v>
      </c>
      <c r="Z46" s="1">
        <f t="shared" si="4"/>
        <v>0</v>
      </c>
      <c r="AA46" s="1">
        <f t="shared" si="5"/>
        <v>0</v>
      </c>
      <c r="AB46" s="1">
        <f t="shared" si="6"/>
        <v>0</v>
      </c>
      <c r="AC46" s="1">
        <f t="shared" si="7"/>
        <v>0</v>
      </c>
      <c r="AD46" s="1">
        <f t="shared" si="8"/>
        <v>0</v>
      </c>
    </row>
    <row r="47" spans="1:30" ht="20" customHeight="1">
      <c r="A47" s="3">
        <f t="shared" si="9"/>
        <v>29</v>
      </c>
      <c r="B47" s="7"/>
      <c r="C47" s="8"/>
      <c r="D47" s="8" t="s">
        <v>129</v>
      </c>
      <c r="E47" s="9" t="s">
        <v>149</v>
      </c>
      <c r="F47" s="9" t="s">
        <v>122</v>
      </c>
      <c r="G47" s="9" t="s">
        <v>9</v>
      </c>
      <c r="H47" s="80">
        <v>6000</v>
      </c>
      <c r="I47" s="80">
        <v>106043</v>
      </c>
      <c r="J47" s="88">
        <v>108000</v>
      </c>
      <c r="K47" s="91" t="s">
        <v>39</v>
      </c>
      <c r="L47" s="83"/>
      <c r="M47" s="84"/>
      <c r="N47" s="92">
        <v>1</v>
      </c>
      <c r="O47" s="86" t="s">
        <v>46</v>
      </c>
      <c r="P47" s="87" t="s">
        <v>52</v>
      </c>
      <c r="Q47" s="84" t="s">
        <v>51</v>
      </c>
      <c r="R47" s="93">
        <f t="shared" si="1"/>
        <v>0</v>
      </c>
      <c r="S47" s="89">
        <f t="shared" si="10"/>
        <v>0</v>
      </c>
      <c r="T47" s="83">
        <f t="shared" si="2"/>
        <v>6000</v>
      </c>
      <c r="U47" s="89">
        <f t="shared" si="11"/>
        <v>116813.69</v>
      </c>
      <c r="V47" s="90">
        <f t="shared" si="12"/>
        <v>183186.31</v>
      </c>
      <c r="W47" s="6" t="str">
        <f t="shared" si="13"/>
        <v/>
      </c>
      <c r="Y47" s="1">
        <f t="shared" si="3"/>
        <v>1</v>
      </c>
      <c r="Z47" s="1">
        <f t="shared" si="4"/>
        <v>0</v>
      </c>
      <c r="AA47" s="1">
        <f t="shared" si="5"/>
        <v>0</v>
      </c>
      <c r="AB47" s="1">
        <f t="shared" si="6"/>
        <v>0</v>
      </c>
      <c r="AC47" s="1">
        <f t="shared" si="7"/>
        <v>0</v>
      </c>
      <c r="AD47" s="1">
        <f t="shared" si="8"/>
        <v>0</v>
      </c>
    </row>
    <row r="48" spans="1:30" ht="20" customHeight="1">
      <c r="A48" s="3">
        <f t="shared" si="9"/>
        <v>30</v>
      </c>
      <c r="B48" s="7">
        <v>41402</v>
      </c>
      <c r="C48" s="8"/>
      <c r="D48" s="8" t="s">
        <v>128</v>
      </c>
      <c r="E48" s="9" t="s">
        <v>142</v>
      </c>
      <c r="F48" s="9" t="s">
        <v>122</v>
      </c>
      <c r="G48" s="9" t="s">
        <v>9</v>
      </c>
      <c r="H48" s="80">
        <v>6000</v>
      </c>
      <c r="I48" s="80">
        <v>93279</v>
      </c>
      <c r="J48" s="81">
        <v>95000</v>
      </c>
      <c r="K48" s="91" t="s">
        <v>39</v>
      </c>
      <c r="L48" s="83"/>
      <c r="M48" s="84"/>
      <c r="N48" s="85">
        <v>1</v>
      </c>
      <c r="O48" s="86" t="s">
        <v>46</v>
      </c>
      <c r="P48" s="87" t="s">
        <v>52</v>
      </c>
      <c r="Q48" s="84" t="s">
        <v>51</v>
      </c>
      <c r="R48" s="93">
        <f t="shared" si="1"/>
        <v>0</v>
      </c>
      <c r="S48" s="89">
        <f t="shared" si="10"/>
        <v>0</v>
      </c>
      <c r="T48" s="83">
        <f t="shared" si="2"/>
        <v>6000</v>
      </c>
      <c r="U48" s="89">
        <f t="shared" si="11"/>
        <v>122813.69</v>
      </c>
      <c r="V48" s="90">
        <f t="shared" si="12"/>
        <v>177186.31</v>
      </c>
      <c r="W48" s="6" t="str">
        <f t="shared" si="13"/>
        <v/>
      </c>
      <c r="Y48" s="1">
        <f t="shared" si="3"/>
        <v>1</v>
      </c>
      <c r="Z48" s="1">
        <f t="shared" si="4"/>
        <v>0</v>
      </c>
      <c r="AA48" s="1">
        <f t="shared" si="5"/>
        <v>0</v>
      </c>
      <c r="AB48" s="1">
        <f t="shared" si="6"/>
        <v>0</v>
      </c>
      <c r="AC48" s="1">
        <f t="shared" si="7"/>
        <v>0</v>
      </c>
      <c r="AD48" s="1">
        <f t="shared" si="8"/>
        <v>0</v>
      </c>
    </row>
    <row r="49" spans="1:30" ht="20" customHeight="1">
      <c r="A49" s="3">
        <f t="shared" si="9"/>
        <v>31</v>
      </c>
      <c r="B49" s="7">
        <v>41418</v>
      </c>
      <c r="C49" s="8"/>
      <c r="D49" s="8" t="s">
        <v>130</v>
      </c>
      <c r="E49" s="9" t="s">
        <v>141</v>
      </c>
      <c r="F49" s="9" t="s">
        <v>122</v>
      </c>
      <c r="G49" s="9" t="s">
        <v>9</v>
      </c>
      <c r="H49" s="80">
        <v>6000</v>
      </c>
      <c r="I49" s="80">
        <v>66646</v>
      </c>
      <c r="J49" s="81">
        <v>70000</v>
      </c>
      <c r="K49" s="91" t="s">
        <v>39</v>
      </c>
      <c r="L49" s="83"/>
      <c r="M49" s="84"/>
      <c r="N49" s="92">
        <v>3</v>
      </c>
      <c r="O49" s="94" t="s">
        <v>46</v>
      </c>
      <c r="P49" s="95" t="s">
        <v>52</v>
      </c>
      <c r="Q49" s="84" t="s">
        <v>50</v>
      </c>
      <c r="R49" s="93">
        <f t="shared" si="1"/>
        <v>0</v>
      </c>
      <c r="S49" s="89">
        <f t="shared" si="10"/>
        <v>0</v>
      </c>
      <c r="T49" s="83">
        <f t="shared" si="2"/>
        <v>6000</v>
      </c>
      <c r="U49" s="89">
        <f t="shared" si="11"/>
        <v>128813.69</v>
      </c>
      <c r="V49" s="90">
        <f t="shared" si="12"/>
        <v>171186.31</v>
      </c>
      <c r="W49" s="6" t="str">
        <f t="shared" si="13"/>
        <v/>
      </c>
      <c r="Y49" s="1">
        <f t="shared" si="3"/>
        <v>1</v>
      </c>
      <c r="Z49" s="1">
        <f t="shared" si="4"/>
        <v>0</v>
      </c>
      <c r="AA49" s="1">
        <f t="shared" si="5"/>
        <v>0</v>
      </c>
      <c r="AB49" s="1">
        <f t="shared" si="6"/>
        <v>0</v>
      </c>
      <c r="AC49" s="1">
        <f t="shared" si="7"/>
        <v>0</v>
      </c>
      <c r="AD49" s="1">
        <f t="shared" si="8"/>
        <v>0</v>
      </c>
    </row>
    <row r="50" spans="1:30" ht="20" customHeight="1">
      <c r="A50" s="3">
        <f t="shared" si="9"/>
        <v>32</v>
      </c>
      <c r="B50" s="7"/>
      <c r="C50" s="8"/>
      <c r="D50" s="8" t="s">
        <v>133</v>
      </c>
      <c r="E50" s="9" t="s">
        <v>146</v>
      </c>
      <c r="F50" s="9" t="s">
        <v>63</v>
      </c>
      <c r="G50" s="9" t="s">
        <v>9</v>
      </c>
      <c r="H50" s="80">
        <v>6000</v>
      </c>
      <c r="I50" s="80">
        <v>122238</v>
      </c>
      <c r="J50" s="81">
        <v>75500</v>
      </c>
      <c r="K50" s="91" t="s">
        <v>39</v>
      </c>
      <c r="L50" s="83">
        <f t="shared" si="0"/>
        <v>2500</v>
      </c>
      <c r="M50" s="84"/>
      <c r="N50" s="92">
        <v>2</v>
      </c>
      <c r="O50" s="86" t="s">
        <v>46</v>
      </c>
      <c r="P50" s="87" t="s">
        <v>52</v>
      </c>
      <c r="Q50" s="84" t="s">
        <v>51</v>
      </c>
      <c r="R50" s="93">
        <f t="shared" si="1"/>
        <v>0</v>
      </c>
      <c r="S50" s="89">
        <f t="shared" si="10"/>
        <v>0</v>
      </c>
      <c r="T50" s="83">
        <f t="shared" si="2"/>
        <v>6000</v>
      </c>
      <c r="U50" s="89">
        <f t="shared" si="11"/>
        <v>134813.69</v>
      </c>
      <c r="V50" s="90">
        <f t="shared" si="12"/>
        <v>165186.31</v>
      </c>
      <c r="W50" s="6" t="str">
        <f t="shared" si="13"/>
        <v/>
      </c>
      <c r="Y50" s="1">
        <f t="shared" si="3"/>
        <v>1</v>
      </c>
      <c r="Z50" s="1">
        <f t="shared" si="4"/>
        <v>0</v>
      </c>
      <c r="AA50" s="1">
        <f t="shared" si="5"/>
        <v>0</v>
      </c>
      <c r="AB50" s="1">
        <f t="shared" si="6"/>
        <v>0</v>
      </c>
      <c r="AC50" s="1">
        <f t="shared" si="7"/>
        <v>0</v>
      </c>
      <c r="AD50" s="1">
        <f t="shared" si="8"/>
        <v>0</v>
      </c>
    </row>
    <row r="51" spans="1:30" ht="20" customHeight="1">
      <c r="A51" s="3">
        <f t="shared" si="9"/>
        <v>33</v>
      </c>
      <c r="B51" s="7"/>
      <c r="C51" s="8"/>
      <c r="D51" s="8" t="s">
        <v>134</v>
      </c>
      <c r="E51" s="9"/>
      <c r="F51" s="9" t="s">
        <v>122</v>
      </c>
      <c r="G51" s="9" t="s">
        <v>12</v>
      </c>
      <c r="H51" s="80">
        <v>6000</v>
      </c>
      <c r="I51" s="80"/>
      <c r="J51" s="81"/>
      <c r="K51" s="91"/>
      <c r="L51" s="83">
        <f t="shared" si="0"/>
        <v>2500</v>
      </c>
      <c r="M51" s="84"/>
      <c r="N51" s="92"/>
      <c r="O51" s="86"/>
      <c r="P51" s="87"/>
      <c r="Q51" s="84"/>
      <c r="R51" s="93">
        <f t="shared" ref="R51:R82" si="14">IF(G51="Pending",H51,IF(G51="Withdrawn",0,IF(G51="Closed",0,IF(G51="Denied - ratios",0,IF(G51="Denied - credit score",0,IF(G51="Denied - ratios/credit score",0,IF(G51="","")))))))</f>
        <v>6000</v>
      </c>
      <c r="S51" s="89">
        <f t="shared" si="10"/>
        <v>6000</v>
      </c>
      <c r="T51" s="83">
        <f t="shared" ref="T51:T82" si="15">IF(G51="Closed",H51,IF(G51="PENDING",0,IF(G51="Withdrawn",0,IF(G51="Denied - ratios",0,IF(G51="Denied - credit score",0,IF(G51="Denied - ratios/credit score",0,IF(G51="","")))))))</f>
        <v>0</v>
      </c>
      <c r="U51" s="89">
        <f t="shared" si="11"/>
        <v>134813.69</v>
      </c>
      <c r="V51" s="90">
        <f t="shared" si="12"/>
        <v>165186.31</v>
      </c>
      <c r="W51" s="6" t="str">
        <f t="shared" si="13"/>
        <v/>
      </c>
      <c r="Y51" s="1">
        <f t="shared" ref="Y51:Y82" si="16">IF(G51="Closed",1,0)</f>
        <v>0</v>
      </c>
      <c r="Z51" s="1">
        <f t="shared" ref="Z51:Z82" si="17">IF(G51="Pending",1,0)</f>
        <v>1</v>
      </c>
      <c r="AA51" s="1">
        <f t="shared" ref="AA51:AA82" si="18">IF(G51="Withdrawn",1,0)</f>
        <v>0</v>
      </c>
      <c r="AB51" s="1">
        <f t="shared" ref="AB51:AB82" si="19">IF(G51="Denied - ratios",1,0)</f>
        <v>0</v>
      </c>
      <c r="AC51" s="1">
        <f t="shared" ref="AC51:AC82" si="20">IF(G51="Denied - credit score",1,0)</f>
        <v>0</v>
      </c>
      <c r="AD51" s="1">
        <f t="shared" ref="AD51:AD82" si="21">IF(G51="Denied - ratios/credit score",1,0)</f>
        <v>0</v>
      </c>
    </row>
    <row r="52" spans="1:30" ht="20" customHeight="1">
      <c r="A52" s="3">
        <f t="shared" ref="A52:A83" si="22">A51+1</f>
        <v>34</v>
      </c>
      <c r="B52" s="7"/>
      <c r="C52" s="8"/>
      <c r="D52" s="8" t="s">
        <v>135</v>
      </c>
      <c r="E52" s="9" t="s">
        <v>147</v>
      </c>
      <c r="F52" s="9" t="s">
        <v>63</v>
      </c>
      <c r="G52" s="9" t="s">
        <v>9</v>
      </c>
      <c r="H52" s="80">
        <v>6000</v>
      </c>
      <c r="I52" s="80">
        <v>118808</v>
      </c>
      <c r="J52" s="81">
        <v>121000</v>
      </c>
      <c r="K52" s="91" t="s">
        <v>39</v>
      </c>
      <c r="L52" s="83"/>
      <c r="M52" s="84"/>
      <c r="N52" s="92">
        <v>1</v>
      </c>
      <c r="O52" s="86" t="s">
        <v>46</v>
      </c>
      <c r="P52" s="87" t="s">
        <v>52</v>
      </c>
      <c r="Q52" s="84" t="s">
        <v>51</v>
      </c>
      <c r="R52" s="93">
        <f t="shared" si="14"/>
        <v>0</v>
      </c>
      <c r="S52" s="89">
        <f t="shared" ref="S52:S83" si="23">IF(R52="","",R52+S51)</f>
        <v>6000</v>
      </c>
      <c r="T52" s="83">
        <f t="shared" si="15"/>
        <v>6000</v>
      </c>
      <c r="U52" s="89">
        <f t="shared" ref="U52:U83" si="24">IF(T52="","",T52+U51)</f>
        <v>140813.69</v>
      </c>
      <c r="V52" s="90">
        <f t="shared" ref="V52:V83" si="25">IF(T52="","",$D$4-U52)</f>
        <v>159186.31</v>
      </c>
      <c r="W52" s="6" t="str">
        <f t="shared" ref="W52:W82" si="26">IF(C52="","",(W51-R52-T52))</f>
        <v/>
      </c>
      <c r="Y52" s="1">
        <f t="shared" si="16"/>
        <v>1</v>
      </c>
      <c r="Z52" s="1">
        <f t="shared" si="17"/>
        <v>0</v>
      </c>
      <c r="AA52" s="1">
        <f t="shared" si="18"/>
        <v>0</v>
      </c>
      <c r="AB52" s="1">
        <f t="shared" si="19"/>
        <v>0</v>
      </c>
      <c r="AC52" s="1">
        <f t="shared" si="20"/>
        <v>0</v>
      </c>
      <c r="AD52" s="1">
        <f t="shared" si="21"/>
        <v>0</v>
      </c>
    </row>
    <row r="53" spans="1:30" ht="20" customHeight="1">
      <c r="A53" s="3">
        <f t="shared" si="22"/>
        <v>35</v>
      </c>
      <c r="B53" s="7"/>
      <c r="C53" s="8"/>
      <c r="D53" s="8" t="s">
        <v>136</v>
      </c>
      <c r="E53" s="9" t="s">
        <v>148</v>
      </c>
      <c r="F53" s="9" t="s">
        <v>76</v>
      </c>
      <c r="G53" s="9" t="s">
        <v>9</v>
      </c>
      <c r="H53" s="80">
        <v>6000</v>
      </c>
      <c r="I53" s="80">
        <v>39200</v>
      </c>
      <c r="J53" s="81">
        <v>49000</v>
      </c>
      <c r="K53" s="91" t="s">
        <v>30</v>
      </c>
      <c r="L53" s="83"/>
      <c r="M53" s="84"/>
      <c r="N53" s="92">
        <v>1</v>
      </c>
      <c r="O53" s="94" t="s">
        <v>46</v>
      </c>
      <c r="P53" s="95" t="s">
        <v>52</v>
      </c>
      <c r="Q53" s="84" t="s">
        <v>50</v>
      </c>
      <c r="R53" s="93">
        <f t="shared" si="14"/>
        <v>0</v>
      </c>
      <c r="S53" s="89">
        <f t="shared" si="23"/>
        <v>6000</v>
      </c>
      <c r="T53" s="83">
        <f t="shared" si="15"/>
        <v>6000</v>
      </c>
      <c r="U53" s="89">
        <f t="shared" si="24"/>
        <v>146813.69</v>
      </c>
      <c r="V53" s="90">
        <f t="shared" si="25"/>
        <v>153186.31</v>
      </c>
      <c r="W53" s="6" t="str">
        <f t="shared" si="26"/>
        <v/>
      </c>
      <c r="Y53" s="1">
        <f t="shared" si="16"/>
        <v>1</v>
      </c>
      <c r="Z53" s="1">
        <f t="shared" si="17"/>
        <v>0</v>
      </c>
      <c r="AA53" s="1">
        <f t="shared" si="18"/>
        <v>0</v>
      </c>
      <c r="AB53" s="1">
        <f t="shared" si="19"/>
        <v>0</v>
      </c>
      <c r="AC53" s="1">
        <f t="shared" si="20"/>
        <v>0</v>
      </c>
      <c r="AD53" s="1">
        <f t="shared" si="21"/>
        <v>0</v>
      </c>
    </row>
    <row r="54" spans="1:30" ht="20" customHeight="1">
      <c r="A54" s="3">
        <f t="shared" si="22"/>
        <v>36</v>
      </c>
      <c r="B54" s="7"/>
      <c r="C54" s="8"/>
      <c r="D54" s="8" t="s">
        <v>137</v>
      </c>
      <c r="E54" s="9" t="s">
        <v>150</v>
      </c>
      <c r="F54" s="9" t="s">
        <v>122</v>
      </c>
      <c r="G54" s="9" t="s">
        <v>9</v>
      </c>
      <c r="H54" s="80">
        <v>5353.42</v>
      </c>
      <c r="I54" s="80">
        <v>77077</v>
      </c>
      <c r="J54" s="81">
        <v>78500</v>
      </c>
      <c r="K54" s="91" t="s">
        <v>39</v>
      </c>
      <c r="L54" s="83"/>
      <c r="M54" s="84"/>
      <c r="N54" s="92">
        <v>1</v>
      </c>
      <c r="O54" s="86" t="s">
        <v>46</v>
      </c>
      <c r="P54" s="87" t="s">
        <v>52</v>
      </c>
      <c r="Q54" s="84" t="s">
        <v>50</v>
      </c>
      <c r="R54" s="93">
        <f t="shared" si="14"/>
        <v>0</v>
      </c>
      <c r="S54" s="89">
        <f t="shared" si="23"/>
        <v>6000</v>
      </c>
      <c r="T54" s="83">
        <f t="shared" si="15"/>
        <v>5353.42</v>
      </c>
      <c r="U54" s="89">
        <f t="shared" si="24"/>
        <v>152167.11000000002</v>
      </c>
      <c r="V54" s="90">
        <f t="shared" si="25"/>
        <v>147832.88999999998</v>
      </c>
      <c r="W54" s="6" t="str">
        <f t="shared" si="26"/>
        <v/>
      </c>
      <c r="Y54" s="1">
        <f t="shared" si="16"/>
        <v>1</v>
      </c>
      <c r="Z54" s="1">
        <f t="shared" si="17"/>
        <v>0</v>
      </c>
      <c r="AA54" s="1">
        <f t="shared" si="18"/>
        <v>0</v>
      </c>
      <c r="AB54" s="1">
        <f t="shared" si="19"/>
        <v>0</v>
      </c>
      <c r="AC54" s="1">
        <f t="shared" si="20"/>
        <v>0</v>
      </c>
      <c r="AD54" s="1">
        <f t="shared" si="21"/>
        <v>0</v>
      </c>
    </row>
    <row r="55" spans="1:30" ht="20" customHeight="1">
      <c r="A55" s="3">
        <f t="shared" si="22"/>
        <v>37</v>
      </c>
      <c r="B55" s="7"/>
      <c r="C55" s="8"/>
      <c r="D55" s="8" t="s">
        <v>138</v>
      </c>
      <c r="E55" s="9"/>
      <c r="F55" s="9" t="s">
        <v>76</v>
      </c>
      <c r="G55" s="9" t="s">
        <v>18</v>
      </c>
      <c r="H55" s="80">
        <v>6000</v>
      </c>
      <c r="I55" s="80"/>
      <c r="J55" s="81"/>
      <c r="K55" s="91"/>
      <c r="L55" s="83">
        <f t="shared" si="0"/>
        <v>0</v>
      </c>
      <c r="M55" s="84"/>
      <c r="N55" s="92"/>
      <c r="O55" s="86"/>
      <c r="P55" s="87"/>
      <c r="Q55" s="84"/>
      <c r="R55" s="93">
        <f t="shared" si="14"/>
        <v>0</v>
      </c>
      <c r="S55" s="89">
        <f t="shared" si="23"/>
        <v>6000</v>
      </c>
      <c r="T55" s="83">
        <f t="shared" si="15"/>
        <v>0</v>
      </c>
      <c r="U55" s="89">
        <f t="shared" si="24"/>
        <v>152167.11000000002</v>
      </c>
      <c r="V55" s="90">
        <f t="shared" si="25"/>
        <v>147832.88999999998</v>
      </c>
      <c r="W55" s="6" t="str">
        <f t="shared" si="26"/>
        <v/>
      </c>
      <c r="Y55" s="1">
        <f t="shared" si="16"/>
        <v>0</v>
      </c>
      <c r="Z55" s="1">
        <f t="shared" si="17"/>
        <v>0</v>
      </c>
      <c r="AA55" s="1">
        <f t="shared" si="18"/>
        <v>1</v>
      </c>
      <c r="AB55" s="1">
        <f t="shared" si="19"/>
        <v>0</v>
      </c>
      <c r="AC55" s="1">
        <f t="shared" si="20"/>
        <v>0</v>
      </c>
      <c r="AD55" s="1">
        <f t="shared" si="21"/>
        <v>0</v>
      </c>
    </row>
    <row r="56" spans="1:30" ht="20" customHeight="1">
      <c r="A56" s="3">
        <f t="shared" si="22"/>
        <v>38</v>
      </c>
      <c r="B56" s="7">
        <v>41422</v>
      </c>
      <c r="C56" s="8"/>
      <c r="D56" s="8" t="s">
        <v>143</v>
      </c>
      <c r="E56" s="9" t="s">
        <v>144</v>
      </c>
      <c r="F56" s="9" t="s">
        <v>63</v>
      </c>
      <c r="G56" s="9" t="s">
        <v>9</v>
      </c>
      <c r="H56" s="80">
        <v>2800</v>
      </c>
      <c r="I56" s="80">
        <v>23682</v>
      </c>
      <c r="J56" s="81">
        <v>24500</v>
      </c>
      <c r="K56" s="91" t="s">
        <v>39</v>
      </c>
      <c r="L56" s="83">
        <f t="shared" si="0"/>
        <v>2500</v>
      </c>
      <c r="M56" s="84"/>
      <c r="N56" s="92">
        <v>4</v>
      </c>
      <c r="O56" s="94" t="s">
        <v>46</v>
      </c>
      <c r="P56" s="95" t="s">
        <v>52</v>
      </c>
      <c r="Q56" s="84" t="s">
        <v>50</v>
      </c>
      <c r="R56" s="93">
        <f t="shared" si="14"/>
        <v>0</v>
      </c>
      <c r="S56" s="89">
        <f t="shared" si="23"/>
        <v>6000</v>
      </c>
      <c r="T56" s="83">
        <f t="shared" si="15"/>
        <v>2800</v>
      </c>
      <c r="U56" s="89">
        <f t="shared" si="24"/>
        <v>154967.11000000002</v>
      </c>
      <c r="V56" s="90">
        <f t="shared" si="25"/>
        <v>145032.88999999998</v>
      </c>
      <c r="W56" s="6" t="str">
        <f t="shared" si="26"/>
        <v/>
      </c>
      <c r="Y56" s="1">
        <f t="shared" si="16"/>
        <v>1</v>
      </c>
      <c r="Z56" s="1">
        <f t="shared" si="17"/>
        <v>0</v>
      </c>
      <c r="AA56" s="1">
        <f t="shared" si="18"/>
        <v>0</v>
      </c>
      <c r="AB56" s="1">
        <f t="shared" si="19"/>
        <v>0</v>
      </c>
      <c r="AC56" s="1">
        <f t="shared" si="20"/>
        <v>0</v>
      </c>
      <c r="AD56" s="1">
        <f t="shared" si="21"/>
        <v>0</v>
      </c>
    </row>
    <row r="57" spans="1:30" ht="20" customHeight="1">
      <c r="A57" s="3">
        <f t="shared" si="22"/>
        <v>39</v>
      </c>
      <c r="B57" s="7"/>
      <c r="C57" s="8"/>
      <c r="D57" s="8"/>
      <c r="E57" s="9"/>
      <c r="F57" s="9"/>
      <c r="G57" s="9"/>
      <c r="H57" s="80"/>
      <c r="I57" s="80"/>
      <c r="J57" s="81"/>
      <c r="K57" s="91"/>
      <c r="L57" s="83" t="str">
        <f t="shared" si="0"/>
        <v/>
      </c>
      <c r="M57" s="84"/>
      <c r="N57" s="92"/>
      <c r="O57" s="86"/>
      <c r="P57" s="87"/>
      <c r="Q57" s="84"/>
      <c r="R57" s="93" t="str">
        <f t="shared" si="14"/>
        <v/>
      </c>
      <c r="S57" s="89" t="str">
        <f t="shared" si="23"/>
        <v/>
      </c>
      <c r="T57" s="83" t="str">
        <f t="shared" si="15"/>
        <v/>
      </c>
      <c r="U57" s="89" t="str">
        <f t="shared" si="24"/>
        <v/>
      </c>
      <c r="V57" s="90" t="str">
        <f t="shared" si="25"/>
        <v/>
      </c>
      <c r="W57" s="6" t="str">
        <f t="shared" si="26"/>
        <v/>
      </c>
      <c r="Y57" s="1">
        <f t="shared" si="16"/>
        <v>0</v>
      </c>
      <c r="Z57" s="1">
        <f t="shared" si="17"/>
        <v>0</v>
      </c>
      <c r="AA57" s="1">
        <f t="shared" si="18"/>
        <v>0</v>
      </c>
      <c r="AB57" s="1">
        <f t="shared" si="19"/>
        <v>0</v>
      </c>
      <c r="AC57" s="1">
        <f t="shared" si="20"/>
        <v>0</v>
      </c>
      <c r="AD57" s="1">
        <f t="shared" si="21"/>
        <v>0</v>
      </c>
    </row>
    <row r="58" spans="1:30" ht="20" customHeight="1">
      <c r="A58" s="3">
        <f t="shared" si="22"/>
        <v>40</v>
      </c>
      <c r="B58" s="7"/>
      <c r="C58" s="8"/>
      <c r="D58" s="8"/>
      <c r="E58" s="9"/>
      <c r="F58" s="9"/>
      <c r="G58" s="9"/>
      <c r="H58" s="80"/>
      <c r="I58" s="80"/>
      <c r="J58" s="81"/>
      <c r="K58" s="91"/>
      <c r="L58" s="83" t="str">
        <f t="shared" si="0"/>
        <v/>
      </c>
      <c r="M58" s="84"/>
      <c r="N58" s="92"/>
      <c r="O58" s="86"/>
      <c r="P58" s="87"/>
      <c r="Q58" s="84"/>
      <c r="R58" s="93" t="str">
        <f t="shared" si="14"/>
        <v/>
      </c>
      <c r="S58" s="89" t="str">
        <f t="shared" si="23"/>
        <v/>
      </c>
      <c r="T58" s="83" t="str">
        <f t="shared" si="15"/>
        <v/>
      </c>
      <c r="U58" s="89" t="str">
        <f t="shared" si="24"/>
        <v/>
      </c>
      <c r="V58" s="90" t="str">
        <f t="shared" si="25"/>
        <v/>
      </c>
      <c r="W58" s="6" t="str">
        <f t="shared" si="26"/>
        <v/>
      </c>
      <c r="Y58" s="1">
        <f t="shared" si="16"/>
        <v>0</v>
      </c>
      <c r="Z58" s="1">
        <f t="shared" si="17"/>
        <v>0</v>
      </c>
      <c r="AA58" s="1">
        <f t="shared" si="18"/>
        <v>0</v>
      </c>
      <c r="AB58" s="1">
        <f t="shared" si="19"/>
        <v>0</v>
      </c>
      <c r="AC58" s="1">
        <f t="shared" si="20"/>
        <v>0</v>
      </c>
      <c r="AD58" s="1">
        <f t="shared" si="21"/>
        <v>0</v>
      </c>
    </row>
    <row r="59" spans="1:30" ht="20" customHeight="1">
      <c r="A59" s="3">
        <f t="shared" si="22"/>
        <v>41</v>
      </c>
      <c r="B59" s="7"/>
      <c r="C59" s="8"/>
      <c r="D59" s="8"/>
      <c r="E59" s="9"/>
      <c r="F59" s="9"/>
      <c r="G59" s="9"/>
      <c r="H59" s="80"/>
      <c r="I59" s="80"/>
      <c r="J59" s="97"/>
      <c r="K59" s="91"/>
      <c r="L59" s="83" t="str">
        <f t="shared" si="0"/>
        <v/>
      </c>
      <c r="M59" s="84"/>
      <c r="N59" s="92"/>
      <c r="O59" s="94"/>
      <c r="P59" s="95"/>
      <c r="Q59" s="84"/>
      <c r="R59" s="93" t="str">
        <f t="shared" si="14"/>
        <v/>
      </c>
      <c r="S59" s="89" t="str">
        <f t="shared" si="23"/>
        <v/>
      </c>
      <c r="T59" s="83" t="str">
        <f t="shared" si="15"/>
        <v/>
      </c>
      <c r="U59" s="89" t="str">
        <f t="shared" si="24"/>
        <v/>
      </c>
      <c r="V59" s="90" t="str">
        <f t="shared" si="25"/>
        <v/>
      </c>
      <c r="W59" s="6" t="str">
        <f t="shared" si="26"/>
        <v/>
      </c>
      <c r="Y59" s="1">
        <f t="shared" si="16"/>
        <v>0</v>
      </c>
      <c r="Z59" s="1">
        <f t="shared" si="17"/>
        <v>0</v>
      </c>
      <c r="AA59" s="1">
        <f t="shared" si="18"/>
        <v>0</v>
      </c>
      <c r="AB59" s="1">
        <f t="shared" si="19"/>
        <v>0</v>
      </c>
      <c r="AC59" s="1">
        <f t="shared" si="20"/>
        <v>0</v>
      </c>
      <c r="AD59" s="1">
        <f t="shared" si="21"/>
        <v>0</v>
      </c>
    </row>
    <row r="60" spans="1:30" ht="20" customHeight="1">
      <c r="A60" s="3">
        <f t="shared" si="22"/>
        <v>42</v>
      </c>
      <c r="B60" s="7"/>
      <c r="C60" s="8"/>
      <c r="D60" s="8"/>
      <c r="E60" s="9"/>
      <c r="F60" s="9"/>
      <c r="G60" s="9"/>
      <c r="H60" s="80"/>
      <c r="I60" s="80"/>
      <c r="J60" s="81"/>
      <c r="K60" s="91"/>
      <c r="L60" s="83" t="str">
        <f t="shared" si="0"/>
        <v/>
      </c>
      <c r="M60" s="84"/>
      <c r="N60" s="92"/>
      <c r="O60" s="86"/>
      <c r="P60" s="87"/>
      <c r="Q60" s="84"/>
      <c r="R60" s="93" t="str">
        <f t="shared" si="14"/>
        <v/>
      </c>
      <c r="S60" s="89" t="str">
        <f t="shared" si="23"/>
        <v/>
      </c>
      <c r="T60" s="83" t="str">
        <f t="shared" si="15"/>
        <v/>
      </c>
      <c r="U60" s="89" t="str">
        <f t="shared" si="24"/>
        <v/>
      </c>
      <c r="V60" s="90" t="str">
        <f t="shared" si="25"/>
        <v/>
      </c>
      <c r="W60" s="6" t="str">
        <f t="shared" si="26"/>
        <v/>
      </c>
      <c r="Y60" s="1">
        <f t="shared" si="16"/>
        <v>0</v>
      </c>
      <c r="Z60" s="1">
        <f t="shared" si="17"/>
        <v>0</v>
      </c>
      <c r="AA60" s="1">
        <f t="shared" si="18"/>
        <v>0</v>
      </c>
      <c r="AB60" s="1">
        <f t="shared" si="19"/>
        <v>0</v>
      </c>
      <c r="AC60" s="1">
        <f t="shared" si="20"/>
        <v>0</v>
      </c>
      <c r="AD60" s="1">
        <f t="shared" si="21"/>
        <v>0</v>
      </c>
    </row>
    <row r="61" spans="1:30" ht="20" customHeight="1">
      <c r="A61" s="3">
        <f t="shared" si="22"/>
        <v>43</v>
      </c>
      <c r="B61" s="7"/>
      <c r="C61" s="8"/>
      <c r="D61" s="8"/>
      <c r="E61" s="9"/>
      <c r="F61" s="9"/>
      <c r="G61" s="9"/>
      <c r="H61" s="80"/>
      <c r="I61" s="80"/>
      <c r="J61" s="81"/>
      <c r="K61" s="91"/>
      <c r="L61" s="83" t="str">
        <f t="shared" si="0"/>
        <v/>
      </c>
      <c r="M61" s="84"/>
      <c r="N61" s="92"/>
      <c r="O61" s="94"/>
      <c r="P61" s="95"/>
      <c r="Q61" s="84"/>
      <c r="R61" s="93" t="str">
        <f t="shared" si="14"/>
        <v/>
      </c>
      <c r="S61" s="89" t="str">
        <f t="shared" si="23"/>
        <v/>
      </c>
      <c r="T61" s="83" t="str">
        <f t="shared" si="15"/>
        <v/>
      </c>
      <c r="U61" s="89" t="str">
        <f t="shared" si="24"/>
        <v/>
      </c>
      <c r="V61" s="90" t="str">
        <f t="shared" si="25"/>
        <v/>
      </c>
      <c r="W61" s="6" t="str">
        <f t="shared" si="26"/>
        <v/>
      </c>
      <c r="Y61" s="1">
        <f t="shared" si="16"/>
        <v>0</v>
      </c>
      <c r="Z61" s="1">
        <f t="shared" si="17"/>
        <v>0</v>
      </c>
      <c r="AA61" s="1">
        <f t="shared" si="18"/>
        <v>0</v>
      </c>
      <c r="AB61" s="1">
        <f t="shared" si="19"/>
        <v>0</v>
      </c>
      <c r="AC61" s="1">
        <f t="shared" si="20"/>
        <v>0</v>
      </c>
      <c r="AD61" s="1">
        <f t="shared" si="21"/>
        <v>0</v>
      </c>
    </row>
    <row r="62" spans="1:30" ht="20" customHeight="1">
      <c r="A62" s="3">
        <f t="shared" si="22"/>
        <v>44</v>
      </c>
      <c r="B62" s="7"/>
      <c r="C62" s="8"/>
      <c r="D62" s="8"/>
      <c r="E62" s="9"/>
      <c r="F62" s="9"/>
      <c r="G62" s="9"/>
      <c r="H62" s="80"/>
      <c r="I62" s="80"/>
      <c r="J62" s="81"/>
      <c r="K62" s="91"/>
      <c r="L62" s="83" t="str">
        <f t="shared" si="0"/>
        <v/>
      </c>
      <c r="M62" s="84"/>
      <c r="N62" s="85"/>
      <c r="O62" s="86"/>
      <c r="P62" s="87"/>
      <c r="Q62" s="84"/>
      <c r="R62" s="93" t="str">
        <f t="shared" si="14"/>
        <v/>
      </c>
      <c r="S62" s="89" t="str">
        <f t="shared" si="23"/>
        <v/>
      </c>
      <c r="T62" s="83" t="str">
        <f t="shared" si="15"/>
        <v/>
      </c>
      <c r="U62" s="89" t="str">
        <f t="shared" si="24"/>
        <v/>
      </c>
      <c r="V62" s="90" t="str">
        <f t="shared" si="25"/>
        <v/>
      </c>
      <c r="W62" s="6" t="str">
        <f t="shared" si="26"/>
        <v/>
      </c>
      <c r="Y62" s="1">
        <f t="shared" si="16"/>
        <v>0</v>
      </c>
      <c r="Z62" s="1">
        <f t="shared" si="17"/>
        <v>0</v>
      </c>
      <c r="AA62" s="1">
        <f t="shared" si="18"/>
        <v>0</v>
      </c>
      <c r="AB62" s="1">
        <f t="shared" si="19"/>
        <v>0</v>
      </c>
      <c r="AC62" s="1">
        <f t="shared" si="20"/>
        <v>0</v>
      </c>
      <c r="AD62" s="1">
        <f t="shared" si="21"/>
        <v>0</v>
      </c>
    </row>
    <row r="63" spans="1:30" ht="20" customHeight="1">
      <c r="A63" s="3">
        <f t="shared" si="22"/>
        <v>45</v>
      </c>
      <c r="B63" s="7"/>
      <c r="C63" s="8"/>
      <c r="D63" s="8"/>
      <c r="E63" s="9"/>
      <c r="F63" s="9"/>
      <c r="G63" s="9"/>
      <c r="H63" s="80"/>
      <c r="I63" s="80"/>
      <c r="J63" s="81"/>
      <c r="K63" s="91"/>
      <c r="L63" s="83" t="str">
        <f t="shared" si="0"/>
        <v/>
      </c>
      <c r="M63" s="84"/>
      <c r="N63" s="92"/>
      <c r="O63" s="86"/>
      <c r="P63" s="95"/>
      <c r="Q63" s="84"/>
      <c r="R63" s="93" t="str">
        <f t="shared" si="14"/>
        <v/>
      </c>
      <c r="S63" s="89" t="str">
        <f t="shared" si="23"/>
        <v/>
      </c>
      <c r="T63" s="83" t="str">
        <f t="shared" si="15"/>
        <v/>
      </c>
      <c r="U63" s="89" t="str">
        <f t="shared" si="24"/>
        <v/>
      </c>
      <c r="V63" s="90" t="str">
        <f t="shared" si="25"/>
        <v/>
      </c>
      <c r="W63" s="6" t="str">
        <f t="shared" si="26"/>
        <v/>
      </c>
      <c r="Y63" s="1">
        <f t="shared" si="16"/>
        <v>0</v>
      </c>
      <c r="Z63" s="1">
        <f t="shared" si="17"/>
        <v>0</v>
      </c>
      <c r="AA63" s="1">
        <f t="shared" si="18"/>
        <v>0</v>
      </c>
      <c r="AB63" s="1">
        <f t="shared" si="19"/>
        <v>0</v>
      </c>
      <c r="AC63" s="1">
        <f t="shared" si="20"/>
        <v>0</v>
      </c>
      <c r="AD63" s="1">
        <f t="shared" si="21"/>
        <v>0</v>
      </c>
    </row>
    <row r="64" spans="1:30" ht="20" customHeight="1">
      <c r="A64" s="3">
        <f t="shared" si="22"/>
        <v>46</v>
      </c>
      <c r="B64" s="7"/>
      <c r="C64" s="8"/>
      <c r="D64" s="8"/>
      <c r="E64" s="9"/>
      <c r="F64" s="9"/>
      <c r="G64" s="9"/>
      <c r="H64" s="80"/>
      <c r="I64" s="80"/>
      <c r="J64" s="81"/>
      <c r="K64" s="91"/>
      <c r="L64" s="83" t="str">
        <f t="shared" si="0"/>
        <v/>
      </c>
      <c r="M64" s="84"/>
      <c r="N64" s="92"/>
      <c r="O64" s="86"/>
      <c r="P64" s="87"/>
      <c r="Q64" s="84"/>
      <c r="R64" s="93" t="str">
        <f t="shared" si="14"/>
        <v/>
      </c>
      <c r="S64" s="89" t="str">
        <f t="shared" si="23"/>
        <v/>
      </c>
      <c r="T64" s="83" t="str">
        <f t="shared" si="15"/>
        <v/>
      </c>
      <c r="U64" s="89" t="str">
        <f t="shared" si="24"/>
        <v/>
      </c>
      <c r="V64" s="90" t="str">
        <f t="shared" si="25"/>
        <v/>
      </c>
      <c r="W64" s="6" t="str">
        <f t="shared" si="26"/>
        <v/>
      </c>
      <c r="Y64" s="1">
        <f t="shared" si="16"/>
        <v>0</v>
      </c>
      <c r="Z64" s="1">
        <f t="shared" si="17"/>
        <v>0</v>
      </c>
      <c r="AA64" s="1">
        <f t="shared" si="18"/>
        <v>0</v>
      </c>
      <c r="AB64" s="1">
        <f t="shared" si="19"/>
        <v>0</v>
      </c>
      <c r="AC64" s="1">
        <f t="shared" si="20"/>
        <v>0</v>
      </c>
      <c r="AD64" s="1">
        <f t="shared" si="21"/>
        <v>0</v>
      </c>
    </row>
    <row r="65" spans="1:30" ht="20" customHeight="1">
      <c r="A65" s="3">
        <f t="shared" si="22"/>
        <v>47</v>
      </c>
      <c r="B65" s="7"/>
      <c r="C65" s="8"/>
      <c r="D65" s="8"/>
      <c r="E65" s="9"/>
      <c r="F65" s="9"/>
      <c r="G65" s="9"/>
      <c r="H65" s="80"/>
      <c r="I65" s="80"/>
      <c r="J65" s="81"/>
      <c r="K65" s="91"/>
      <c r="L65" s="83" t="str">
        <f t="shared" si="0"/>
        <v/>
      </c>
      <c r="M65" s="84"/>
      <c r="N65" s="92"/>
      <c r="O65" s="86"/>
      <c r="P65" s="87"/>
      <c r="Q65" s="84"/>
      <c r="R65" s="93" t="str">
        <f t="shared" si="14"/>
        <v/>
      </c>
      <c r="S65" s="89" t="str">
        <f t="shared" si="23"/>
        <v/>
      </c>
      <c r="T65" s="83" t="str">
        <f t="shared" si="15"/>
        <v/>
      </c>
      <c r="U65" s="89" t="str">
        <f t="shared" si="24"/>
        <v/>
      </c>
      <c r="V65" s="90" t="str">
        <f t="shared" si="25"/>
        <v/>
      </c>
      <c r="W65" s="6" t="str">
        <f t="shared" si="26"/>
        <v/>
      </c>
      <c r="Y65" s="1">
        <f t="shared" si="16"/>
        <v>0</v>
      </c>
      <c r="Z65" s="1">
        <f t="shared" si="17"/>
        <v>0</v>
      </c>
      <c r="AA65" s="1">
        <f t="shared" si="18"/>
        <v>0</v>
      </c>
      <c r="AB65" s="1">
        <f t="shared" si="19"/>
        <v>0</v>
      </c>
      <c r="AC65" s="1">
        <f t="shared" si="20"/>
        <v>0</v>
      </c>
      <c r="AD65" s="1">
        <f t="shared" si="21"/>
        <v>0</v>
      </c>
    </row>
    <row r="66" spans="1:30" ht="20" customHeight="1">
      <c r="A66" s="3">
        <f t="shared" si="22"/>
        <v>48</v>
      </c>
      <c r="B66" s="7"/>
      <c r="C66" s="8"/>
      <c r="D66" s="8"/>
      <c r="E66" s="9"/>
      <c r="F66" s="9"/>
      <c r="G66" s="9"/>
      <c r="H66" s="80"/>
      <c r="I66" s="80"/>
      <c r="J66" s="81"/>
      <c r="K66" s="91"/>
      <c r="L66" s="83" t="str">
        <f t="shared" si="0"/>
        <v/>
      </c>
      <c r="M66" s="84"/>
      <c r="N66" s="92"/>
      <c r="O66" s="94"/>
      <c r="P66" s="95"/>
      <c r="Q66" s="84"/>
      <c r="R66" s="93" t="str">
        <f t="shared" si="14"/>
        <v/>
      </c>
      <c r="S66" s="89" t="str">
        <f t="shared" si="23"/>
        <v/>
      </c>
      <c r="T66" s="83" t="str">
        <f t="shared" si="15"/>
        <v/>
      </c>
      <c r="U66" s="89" t="str">
        <f t="shared" si="24"/>
        <v/>
      </c>
      <c r="V66" s="90" t="str">
        <f t="shared" si="25"/>
        <v/>
      </c>
      <c r="W66" s="6" t="str">
        <f t="shared" si="26"/>
        <v/>
      </c>
      <c r="Y66" s="1">
        <f t="shared" si="16"/>
        <v>0</v>
      </c>
      <c r="Z66" s="1">
        <f t="shared" si="17"/>
        <v>0</v>
      </c>
      <c r="AA66" s="1">
        <f t="shared" si="18"/>
        <v>0</v>
      </c>
      <c r="AB66" s="1">
        <f t="shared" si="19"/>
        <v>0</v>
      </c>
      <c r="AC66" s="1">
        <f t="shared" si="20"/>
        <v>0</v>
      </c>
      <c r="AD66" s="1">
        <f t="shared" si="21"/>
        <v>0</v>
      </c>
    </row>
    <row r="67" spans="1:30" ht="20" customHeight="1">
      <c r="A67" s="3">
        <f t="shared" si="22"/>
        <v>49</v>
      </c>
      <c r="B67" s="7"/>
      <c r="C67" s="8"/>
      <c r="D67" s="8"/>
      <c r="E67" s="9"/>
      <c r="F67" s="9"/>
      <c r="G67" s="9"/>
      <c r="H67" s="80"/>
      <c r="I67" s="80"/>
      <c r="J67" s="81"/>
      <c r="K67" s="91"/>
      <c r="L67" s="83" t="str">
        <f t="shared" si="0"/>
        <v/>
      </c>
      <c r="M67" s="84"/>
      <c r="N67" s="92"/>
      <c r="O67" s="94"/>
      <c r="P67" s="95"/>
      <c r="Q67" s="84"/>
      <c r="R67" s="93" t="str">
        <f t="shared" si="14"/>
        <v/>
      </c>
      <c r="S67" s="89" t="str">
        <f t="shared" si="23"/>
        <v/>
      </c>
      <c r="T67" s="83" t="str">
        <f t="shared" si="15"/>
        <v/>
      </c>
      <c r="U67" s="89" t="str">
        <f t="shared" si="24"/>
        <v/>
      </c>
      <c r="V67" s="90" t="str">
        <f t="shared" si="25"/>
        <v/>
      </c>
      <c r="W67" s="6" t="str">
        <f t="shared" si="26"/>
        <v/>
      </c>
      <c r="Y67" s="1">
        <f t="shared" si="16"/>
        <v>0</v>
      </c>
      <c r="Z67" s="1">
        <f t="shared" si="17"/>
        <v>0</v>
      </c>
      <c r="AA67" s="1">
        <f t="shared" si="18"/>
        <v>0</v>
      </c>
      <c r="AB67" s="1">
        <f t="shared" si="19"/>
        <v>0</v>
      </c>
      <c r="AC67" s="1">
        <f t="shared" si="20"/>
        <v>0</v>
      </c>
      <c r="AD67" s="1">
        <f t="shared" si="21"/>
        <v>0</v>
      </c>
    </row>
    <row r="68" spans="1:30" ht="20" customHeight="1">
      <c r="A68" s="3">
        <f t="shared" si="22"/>
        <v>50</v>
      </c>
      <c r="B68" s="7"/>
      <c r="C68" s="8"/>
      <c r="D68" s="8"/>
      <c r="E68" s="9"/>
      <c r="F68" s="9"/>
      <c r="G68" s="9"/>
      <c r="H68" s="80"/>
      <c r="I68" s="80"/>
      <c r="J68" s="81"/>
      <c r="K68" s="91"/>
      <c r="L68" s="83" t="str">
        <f t="shared" si="0"/>
        <v/>
      </c>
      <c r="M68" s="84"/>
      <c r="N68" s="92"/>
      <c r="O68" s="86"/>
      <c r="P68" s="87"/>
      <c r="Q68" s="84"/>
      <c r="R68" s="93" t="str">
        <f t="shared" si="14"/>
        <v/>
      </c>
      <c r="S68" s="89" t="str">
        <f t="shared" si="23"/>
        <v/>
      </c>
      <c r="T68" s="83" t="str">
        <f t="shared" si="15"/>
        <v/>
      </c>
      <c r="U68" s="89" t="str">
        <f t="shared" si="24"/>
        <v/>
      </c>
      <c r="V68" s="90" t="str">
        <f t="shared" si="25"/>
        <v/>
      </c>
      <c r="W68" s="6" t="str">
        <f t="shared" si="26"/>
        <v/>
      </c>
      <c r="Y68" s="1">
        <f t="shared" si="16"/>
        <v>0</v>
      </c>
      <c r="Z68" s="1">
        <f t="shared" si="17"/>
        <v>0</v>
      </c>
      <c r="AA68" s="1">
        <f t="shared" si="18"/>
        <v>0</v>
      </c>
      <c r="AB68" s="1">
        <f t="shared" si="19"/>
        <v>0</v>
      </c>
      <c r="AC68" s="1">
        <f t="shared" si="20"/>
        <v>0</v>
      </c>
      <c r="AD68" s="1">
        <f t="shared" si="21"/>
        <v>0</v>
      </c>
    </row>
    <row r="69" spans="1:30" ht="20" customHeight="1">
      <c r="A69" s="3">
        <f t="shared" si="22"/>
        <v>51</v>
      </c>
      <c r="B69" s="7"/>
      <c r="C69" s="8"/>
      <c r="D69" s="8"/>
      <c r="E69" s="9"/>
      <c r="F69" s="9"/>
      <c r="G69" s="9"/>
      <c r="H69" s="80"/>
      <c r="I69" s="80"/>
      <c r="J69" s="81"/>
      <c r="K69" s="91"/>
      <c r="L69" s="83" t="str">
        <f t="shared" si="0"/>
        <v/>
      </c>
      <c r="M69" s="84"/>
      <c r="N69" s="92"/>
      <c r="O69" s="86"/>
      <c r="P69" s="87"/>
      <c r="Q69" s="84"/>
      <c r="R69" s="93" t="str">
        <f t="shared" si="14"/>
        <v/>
      </c>
      <c r="S69" s="89" t="str">
        <f t="shared" si="23"/>
        <v/>
      </c>
      <c r="T69" s="83" t="str">
        <f t="shared" si="15"/>
        <v/>
      </c>
      <c r="U69" s="89" t="str">
        <f t="shared" si="24"/>
        <v/>
      </c>
      <c r="V69" s="90" t="str">
        <f t="shared" si="25"/>
        <v/>
      </c>
      <c r="W69" s="6" t="str">
        <f t="shared" si="26"/>
        <v/>
      </c>
      <c r="Y69" s="1">
        <f t="shared" si="16"/>
        <v>0</v>
      </c>
      <c r="Z69" s="1">
        <f t="shared" si="17"/>
        <v>0</v>
      </c>
      <c r="AA69" s="1">
        <f t="shared" si="18"/>
        <v>0</v>
      </c>
      <c r="AB69" s="1">
        <f t="shared" si="19"/>
        <v>0</v>
      </c>
      <c r="AC69" s="1">
        <f t="shared" si="20"/>
        <v>0</v>
      </c>
      <c r="AD69" s="1">
        <f t="shared" si="21"/>
        <v>0</v>
      </c>
    </row>
    <row r="70" spans="1:30" ht="20" customHeight="1">
      <c r="A70" s="3">
        <f t="shared" si="22"/>
        <v>52</v>
      </c>
      <c r="B70" s="7"/>
      <c r="C70" s="8"/>
      <c r="D70" s="8"/>
      <c r="E70" s="9"/>
      <c r="F70" s="9"/>
      <c r="G70" s="9"/>
      <c r="H70" s="80"/>
      <c r="I70" s="98"/>
      <c r="J70" s="81"/>
      <c r="K70" s="91"/>
      <c r="L70" s="83" t="str">
        <f t="shared" si="0"/>
        <v/>
      </c>
      <c r="M70" s="84"/>
      <c r="N70" s="92"/>
      <c r="O70" s="86"/>
      <c r="P70" s="87"/>
      <c r="Q70" s="84"/>
      <c r="R70" s="93" t="str">
        <f t="shared" si="14"/>
        <v/>
      </c>
      <c r="S70" s="89" t="str">
        <f t="shared" si="23"/>
        <v/>
      </c>
      <c r="T70" s="83" t="str">
        <f t="shared" si="15"/>
        <v/>
      </c>
      <c r="U70" s="89" t="str">
        <f t="shared" si="24"/>
        <v/>
      </c>
      <c r="V70" s="90" t="str">
        <f t="shared" si="25"/>
        <v/>
      </c>
      <c r="W70" s="6" t="str">
        <f t="shared" si="26"/>
        <v/>
      </c>
      <c r="Y70" s="1">
        <f t="shared" si="16"/>
        <v>0</v>
      </c>
      <c r="Z70" s="1">
        <f t="shared" si="17"/>
        <v>0</v>
      </c>
      <c r="AA70" s="1">
        <f t="shared" si="18"/>
        <v>0</v>
      </c>
      <c r="AB70" s="1">
        <f t="shared" si="19"/>
        <v>0</v>
      </c>
      <c r="AC70" s="1">
        <f t="shared" si="20"/>
        <v>0</v>
      </c>
      <c r="AD70" s="1">
        <f t="shared" si="21"/>
        <v>0</v>
      </c>
    </row>
    <row r="71" spans="1:30" ht="20" customHeight="1">
      <c r="A71" s="3">
        <f t="shared" si="22"/>
        <v>53</v>
      </c>
      <c r="B71" s="7"/>
      <c r="C71" s="8"/>
      <c r="D71" s="8"/>
      <c r="E71" s="9"/>
      <c r="F71" s="9"/>
      <c r="G71" s="9"/>
      <c r="H71" s="80"/>
      <c r="I71" s="80"/>
      <c r="J71" s="81"/>
      <c r="K71" s="91"/>
      <c r="L71" s="83" t="str">
        <f t="shared" si="0"/>
        <v/>
      </c>
      <c r="M71" s="84"/>
      <c r="N71" s="85"/>
      <c r="O71" s="86"/>
      <c r="P71" s="87"/>
      <c r="Q71" s="84"/>
      <c r="R71" s="93" t="str">
        <f t="shared" si="14"/>
        <v/>
      </c>
      <c r="S71" s="89" t="str">
        <f t="shared" si="23"/>
        <v/>
      </c>
      <c r="T71" s="83" t="str">
        <f t="shared" si="15"/>
        <v/>
      </c>
      <c r="U71" s="89" t="str">
        <f t="shared" si="24"/>
        <v/>
      </c>
      <c r="V71" s="90" t="str">
        <f t="shared" si="25"/>
        <v/>
      </c>
      <c r="W71" s="6" t="str">
        <f t="shared" si="26"/>
        <v/>
      </c>
      <c r="Y71" s="1">
        <f t="shared" si="16"/>
        <v>0</v>
      </c>
      <c r="Z71" s="1">
        <f t="shared" si="17"/>
        <v>0</v>
      </c>
      <c r="AA71" s="1">
        <f t="shared" si="18"/>
        <v>0</v>
      </c>
      <c r="AB71" s="1">
        <f t="shared" si="19"/>
        <v>0</v>
      </c>
      <c r="AC71" s="1">
        <f t="shared" si="20"/>
        <v>0</v>
      </c>
      <c r="AD71" s="1">
        <f t="shared" si="21"/>
        <v>0</v>
      </c>
    </row>
    <row r="72" spans="1:30" ht="20" customHeight="1">
      <c r="A72" s="3">
        <f t="shared" si="22"/>
        <v>54</v>
      </c>
      <c r="B72" s="7"/>
      <c r="C72" s="8"/>
      <c r="D72" s="8"/>
      <c r="E72" s="9"/>
      <c r="F72" s="9"/>
      <c r="G72" s="9"/>
      <c r="H72" s="80"/>
      <c r="I72" s="80"/>
      <c r="J72" s="81"/>
      <c r="K72" s="91"/>
      <c r="L72" s="83" t="str">
        <f t="shared" si="0"/>
        <v/>
      </c>
      <c r="M72" s="84"/>
      <c r="N72" s="92"/>
      <c r="O72" s="86"/>
      <c r="P72" s="87"/>
      <c r="Q72" s="84"/>
      <c r="R72" s="93" t="str">
        <f t="shared" si="14"/>
        <v/>
      </c>
      <c r="S72" s="89" t="str">
        <f t="shared" si="23"/>
        <v/>
      </c>
      <c r="T72" s="83" t="str">
        <f t="shared" si="15"/>
        <v/>
      </c>
      <c r="U72" s="89" t="str">
        <f t="shared" si="24"/>
        <v/>
      </c>
      <c r="V72" s="90" t="str">
        <f t="shared" si="25"/>
        <v/>
      </c>
      <c r="W72" s="6" t="str">
        <f t="shared" si="26"/>
        <v/>
      </c>
      <c r="Y72" s="1">
        <f t="shared" si="16"/>
        <v>0</v>
      </c>
      <c r="Z72" s="1">
        <f t="shared" si="17"/>
        <v>0</v>
      </c>
      <c r="AA72" s="1">
        <f t="shared" si="18"/>
        <v>0</v>
      </c>
      <c r="AB72" s="1">
        <f t="shared" si="19"/>
        <v>0</v>
      </c>
      <c r="AC72" s="1">
        <f t="shared" si="20"/>
        <v>0</v>
      </c>
      <c r="AD72" s="1">
        <f t="shared" si="21"/>
        <v>0</v>
      </c>
    </row>
    <row r="73" spans="1:30" ht="20" customHeight="1">
      <c r="A73" s="3">
        <f t="shared" si="22"/>
        <v>55</v>
      </c>
      <c r="B73" s="7"/>
      <c r="C73" s="8"/>
      <c r="D73" s="8"/>
      <c r="E73" s="9"/>
      <c r="F73" s="9"/>
      <c r="G73" s="9"/>
      <c r="H73" s="80"/>
      <c r="I73" s="80"/>
      <c r="J73" s="81"/>
      <c r="K73" s="91"/>
      <c r="L73" s="83" t="str">
        <f t="shared" si="0"/>
        <v/>
      </c>
      <c r="M73" s="84"/>
      <c r="N73" s="85"/>
      <c r="O73" s="86"/>
      <c r="P73" s="87"/>
      <c r="Q73" s="84"/>
      <c r="R73" s="93" t="str">
        <f t="shared" si="14"/>
        <v/>
      </c>
      <c r="S73" s="89" t="str">
        <f t="shared" si="23"/>
        <v/>
      </c>
      <c r="T73" s="83" t="str">
        <f t="shared" si="15"/>
        <v/>
      </c>
      <c r="U73" s="89" t="str">
        <f t="shared" si="24"/>
        <v/>
      </c>
      <c r="V73" s="90" t="str">
        <f t="shared" si="25"/>
        <v/>
      </c>
      <c r="W73" s="6" t="str">
        <f t="shared" si="26"/>
        <v/>
      </c>
      <c r="Y73" s="1">
        <f t="shared" si="16"/>
        <v>0</v>
      </c>
      <c r="Z73" s="1">
        <f t="shared" si="17"/>
        <v>0</v>
      </c>
      <c r="AA73" s="1">
        <f t="shared" si="18"/>
        <v>0</v>
      </c>
      <c r="AB73" s="1">
        <f t="shared" si="19"/>
        <v>0</v>
      </c>
      <c r="AC73" s="1">
        <f t="shared" si="20"/>
        <v>0</v>
      </c>
      <c r="AD73" s="1">
        <f t="shared" si="21"/>
        <v>0</v>
      </c>
    </row>
    <row r="74" spans="1:30" ht="20" customHeight="1">
      <c r="A74" s="3">
        <f t="shared" si="22"/>
        <v>56</v>
      </c>
      <c r="B74" s="7"/>
      <c r="C74" s="8"/>
      <c r="D74" s="8"/>
      <c r="E74" s="9"/>
      <c r="F74" s="9"/>
      <c r="G74" s="9"/>
      <c r="H74" s="80"/>
      <c r="I74" s="80"/>
      <c r="J74" s="81"/>
      <c r="K74" s="91"/>
      <c r="L74" s="83" t="str">
        <f t="shared" si="0"/>
        <v/>
      </c>
      <c r="M74" s="84"/>
      <c r="N74" s="85"/>
      <c r="O74" s="86"/>
      <c r="P74" s="87"/>
      <c r="Q74" s="84"/>
      <c r="R74" s="93" t="str">
        <f t="shared" si="14"/>
        <v/>
      </c>
      <c r="S74" s="89" t="str">
        <f t="shared" si="23"/>
        <v/>
      </c>
      <c r="T74" s="83" t="str">
        <f t="shared" si="15"/>
        <v/>
      </c>
      <c r="U74" s="89" t="str">
        <f t="shared" si="24"/>
        <v/>
      </c>
      <c r="V74" s="90" t="str">
        <f t="shared" si="25"/>
        <v/>
      </c>
      <c r="W74" s="6" t="str">
        <f t="shared" si="26"/>
        <v/>
      </c>
      <c r="Y74" s="1">
        <f t="shared" si="16"/>
        <v>0</v>
      </c>
      <c r="Z74" s="1">
        <f t="shared" si="17"/>
        <v>0</v>
      </c>
      <c r="AA74" s="1">
        <f t="shared" si="18"/>
        <v>0</v>
      </c>
      <c r="AB74" s="1">
        <f t="shared" si="19"/>
        <v>0</v>
      </c>
      <c r="AC74" s="1">
        <f t="shared" si="20"/>
        <v>0</v>
      </c>
      <c r="AD74" s="1">
        <f t="shared" si="21"/>
        <v>0</v>
      </c>
    </row>
    <row r="75" spans="1:30" ht="20" customHeight="1">
      <c r="A75" s="3">
        <f t="shared" si="22"/>
        <v>57</v>
      </c>
      <c r="B75" s="7"/>
      <c r="C75" s="8"/>
      <c r="D75" s="8"/>
      <c r="E75" s="9"/>
      <c r="F75" s="9"/>
      <c r="G75" s="9"/>
      <c r="H75" s="80"/>
      <c r="I75" s="80"/>
      <c r="J75" s="81"/>
      <c r="K75" s="91"/>
      <c r="L75" s="83" t="str">
        <f t="shared" si="0"/>
        <v/>
      </c>
      <c r="M75" s="84"/>
      <c r="N75" s="85"/>
      <c r="O75" s="86"/>
      <c r="P75" s="87"/>
      <c r="Q75" s="84"/>
      <c r="R75" s="93" t="str">
        <f t="shared" si="14"/>
        <v/>
      </c>
      <c r="S75" s="89" t="str">
        <f t="shared" si="23"/>
        <v/>
      </c>
      <c r="T75" s="83" t="str">
        <f t="shared" si="15"/>
        <v/>
      </c>
      <c r="U75" s="89" t="str">
        <f t="shared" si="24"/>
        <v/>
      </c>
      <c r="V75" s="90" t="str">
        <f t="shared" si="25"/>
        <v/>
      </c>
      <c r="W75" s="6" t="str">
        <f t="shared" si="26"/>
        <v/>
      </c>
      <c r="Y75" s="1">
        <f t="shared" si="16"/>
        <v>0</v>
      </c>
      <c r="Z75" s="1">
        <f t="shared" si="17"/>
        <v>0</v>
      </c>
      <c r="AA75" s="1">
        <f t="shared" si="18"/>
        <v>0</v>
      </c>
      <c r="AB75" s="1">
        <f t="shared" si="19"/>
        <v>0</v>
      </c>
      <c r="AC75" s="1">
        <f t="shared" si="20"/>
        <v>0</v>
      </c>
      <c r="AD75" s="1">
        <f t="shared" si="21"/>
        <v>0</v>
      </c>
    </row>
    <row r="76" spans="1:30" ht="20" customHeight="1">
      <c r="A76" s="3">
        <f t="shared" si="22"/>
        <v>58</v>
      </c>
      <c r="B76" s="7"/>
      <c r="C76" s="8"/>
      <c r="D76" s="8"/>
      <c r="E76" s="9"/>
      <c r="F76" s="9"/>
      <c r="G76" s="9"/>
      <c r="H76" s="80"/>
      <c r="I76" s="80"/>
      <c r="J76" s="81"/>
      <c r="K76" s="91"/>
      <c r="L76" s="83" t="str">
        <f t="shared" si="0"/>
        <v/>
      </c>
      <c r="M76" s="84"/>
      <c r="N76" s="85"/>
      <c r="O76" s="86"/>
      <c r="P76" s="87"/>
      <c r="Q76" s="84"/>
      <c r="R76" s="93" t="str">
        <f t="shared" si="14"/>
        <v/>
      </c>
      <c r="S76" s="89" t="str">
        <f t="shared" si="23"/>
        <v/>
      </c>
      <c r="T76" s="83" t="str">
        <f t="shared" si="15"/>
        <v/>
      </c>
      <c r="U76" s="89" t="str">
        <f t="shared" si="24"/>
        <v/>
      </c>
      <c r="V76" s="90" t="str">
        <f t="shared" si="25"/>
        <v/>
      </c>
      <c r="W76" s="6" t="str">
        <f t="shared" si="26"/>
        <v/>
      </c>
      <c r="Y76" s="1">
        <f t="shared" si="16"/>
        <v>0</v>
      </c>
      <c r="Z76" s="1">
        <f t="shared" si="17"/>
        <v>0</v>
      </c>
      <c r="AA76" s="1">
        <f t="shared" si="18"/>
        <v>0</v>
      </c>
      <c r="AB76" s="1">
        <f t="shared" si="19"/>
        <v>0</v>
      </c>
      <c r="AC76" s="1">
        <f t="shared" si="20"/>
        <v>0</v>
      </c>
      <c r="AD76" s="1">
        <f t="shared" si="21"/>
        <v>0</v>
      </c>
    </row>
    <row r="77" spans="1:30" ht="20" customHeight="1">
      <c r="A77" s="3">
        <f t="shared" si="22"/>
        <v>59</v>
      </c>
      <c r="B77" s="7"/>
      <c r="C77" s="8"/>
      <c r="D77" s="8"/>
      <c r="E77" s="9"/>
      <c r="F77" s="9"/>
      <c r="G77" s="9"/>
      <c r="H77" s="80"/>
      <c r="I77" s="80"/>
      <c r="J77" s="81"/>
      <c r="K77" s="91"/>
      <c r="L77" s="83" t="str">
        <f t="shared" si="0"/>
        <v/>
      </c>
      <c r="M77" s="84"/>
      <c r="N77" s="92"/>
      <c r="O77" s="86"/>
      <c r="P77" s="87"/>
      <c r="Q77" s="84"/>
      <c r="R77" s="93" t="str">
        <f t="shared" si="14"/>
        <v/>
      </c>
      <c r="S77" s="89" t="str">
        <f t="shared" si="23"/>
        <v/>
      </c>
      <c r="T77" s="83" t="str">
        <f t="shared" si="15"/>
        <v/>
      </c>
      <c r="U77" s="89" t="str">
        <f t="shared" si="24"/>
        <v/>
      </c>
      <c r="V77" s="90" t="str">
        <f t="shared" si="25"/>
        <v/>
      </c>
      <c r="W77" s="6" t="str">
        <f t="shared" si="26"/>
        <v/>
      </c>
      <c r="Y77" s="1">
        <f t="shared" si="16"/>
        <v>0</v>
      </c>
      <c r="Z77" s="1">
        <f t="shared" si="17"/>
        <v>0</v>
      </c>
      <c r="AA77" s="1">
        <f t="shared" si="18"/>
        <v>0</v>
      </c>
      <c r="AB77" s="1">
        <f t="shared" si="19"/>
        <v>0</v>
      </c>
      <c r="AC77" s="1">
        <f t="shared" si="20"/>
        <v>0</v>
      </c>
      <c r="AD77" s="1">
        <f t="shared" si="21"/>
        <v>0</v>
      </c>
    </row>
    <row r="78" spans="1:30" ht="20" customHeight="1">
      <c r="A78" s="3">
        <f t="shared" si="22"/>
        <v>60</v>
      </c>
      <c r="B78" s="7"/>
      <c r="C78" s="8"/>
      <c r="D78" s="8"/>
      <c r="E78" s="9"/>
      <c r="F78" s="9"/>
      <c r="G78" s="9"/>
      <c r="H78" s="80"/>
      <c r="I78" s="80"/>
      <c r="J78" s="81"/>
      <c r="K78" s="91"/>
      <c r="L78" s="83" t="str">
        <f t="shared" si="0"/>
        <v/>
      </c>
      <c r="M78" s="84"/>
      <c r="N78" s="85"/>
      <c r="O78" s="86"/>
      <c r="P78" s="87"/>
      <c r="Q78" s="84"/>
      <c r="R78" s="93" t="str">
        <f t="shared" si="14"/>
        <v/>
      </c>
      <c r="S78" s="89" t="str">
        <f t="shared" si="23"/>
        <v/>
      </c>
      <c r="T78" s="83" t="str">
        <f t="shared" si="15"/>
        <v/>
      </c>
      <c r="U78" s="89" t="str">
        <f t="shared" si="24"/>
        <v/>
      </c>
      <c r="V78" s="90" t="str">
        <f t="shared" si="25"/>
        <v/>
      </c>
      <c r="W78" s="6" t="str">
        <f t="shared" si="26"/>
        <v/>
      </c>
      <c r="Y78" s="1">
        <f t="shared" si="16"/>
        <v>0</v>
      </c>
      <c r="Z78" s="1">
        <f t="shared" si="17"/>
        <v>0</v>
      </c>
      <c r="AA78" s="1">
        <f t="shared" si="18"/>
        <v>0</v>
      </c>
      <c r="AB78" s="1">
        <f t="shared" si="19"/>
        <v>0</v>
      </c>
      <c r="AC78" s="1">
        <f t="shared" si="20"/>
        <v>0</v>
      </c>
      <c r="AD78" s="1">
        <f t="shared" si="21"/>
        <v>0</v>
      </c>
    </row>
    <row r="79" spans="1:30" ht="20" customHeight="1">
      <c r="A79" s="3">
        <f t="shared" si="22"/>
        <v>61</v>
      </c>
      <c r="B79" s="7"/>
      <c r="C79" s="8"/>
      <c r="D79" s="8"/>
      <c r="E79" s="9"/>
      <c r="F79" s="9"/>
      <c r="G79" s="9"/>
      <c r="H79" s="80"/>
      <c r="I79" s="80"/>
      <c r="J79" s="81"/>
      <c r="K79" s="91"/>
      <c r="L79" s="83" t="str">
        <f t="shared" si="0"/>
        <v/>
      </c>
      <c r="M79" s="84"/>
      <c r="N79" s="85"/>
      <c r="O79" s="86"/>
      <c r="P79" s="87"/>
      <c r="Q79" s="84"/>
      <c r="R79" s="93" t="str">
        <f t="shared" si="14"/>
        <v/>
      </c>
      <c r="S79" s="89" t="str">
        <f t="shared" si="23"/>
        <v/>
      </c>
      <c r="T79" s="83" t="str">
        <f t="shared" si="15"/>
        <v/>
      </c>
      <c r="U79" s="89" t="str">
        <f t="shared" si="24"/>
        <v/>
      </c>
      <c r="V79" s="90" t="str">
        <f t="shared" si="25"/>
        <v/>
      </c>
      <c r="W79" s="6" t="str">
        <f t="shared" si="26"/>
        <v/>
      </c>
      <c r="Y79" s="1">
        <f t="shared" si="16"/>
        <v>0</v>
      </c>
      <c r="Z79" s="1">
        <f t="shared" si="17"/>
        <v>0</v>
      </c>
      <c r="AA79" s="1">
        <f t="shared" si="18"/>
        <v>0</v>
      </c>
      <c r="AB79" s="1">
        <f t="shared" si="19"/>
        <v>0</v>
      </c>
      <c r="AC79" s="1">
        <f t="shared" si="20"/>
        <v>0</v>
      </c>
      <c r="AD79" s="1">
        <f t="shared" si="21"/>
        <v>0</v>
      </c>
    </row>
    <row r="80" spans="1:30" ht="20" customHeight="1">
      <c r="A80" s="3">
        <f t="shared" si="22"/>
        <v>62</v>
      </c>
      <c r="B80" s="7"/>
      <c r="C80" s="8"/>
      <c r="D80" s="8"/>
      <c r="E80" s="9"/>
      <c r="F80" s="9"/>
      <c r="G80" s="9"/>
      <c r="H80" s="80"/>
      <c r="I80" s="80"/>
      <c r="J80" s="81"/>
      <c r="K80" s="91"/>
      <c r="L80" s="83" t="str">
        <f t="shared" si="0"/>
        <v/>
      </c>
      <c r="M80" s="84"/>
      <c r="N80" s="92"/>
      <c r="O80" s="94"/>
      <c r="P80" s="95"/>
      <c r="Q80" s="84"/>
      <c r="R80" s="93" t="str">
        <f t="shared" si="14"/>
        <v/>
      </c>
      <c r="S80" s="89" t="str">
        <f t="shared" si="23"/>
        <v/>
      </c>
      <c r="T80" s="83" t="str">
        <f t="shared" si="15"/>
        <v/>
      </c>
      <c r="U80" s="89" t="str">
        <f t="shared" si="24"/>
        <v/>
      </c>
      <c r="V80" s="90" t="str">
        <f t="shared" si="25"/>
        <v/>
      </c>
      <c r="W80" s="6" t="str">
        <f t="shared" si="26"/>
        <v/>
      </c>
      <c r="Y80" s="1">
        <f t="shared" si="16"/>
        <v>0</v>
      </c>
      <c r="Z80" s="1">
        <f t="shared" si="17"/>
        <v>0</v>
      </c>
      <c r="AA80" s="1">
        <f t="shared" si="18"/>
        <v>0</v>
      </c>
      <c r="AB80" s="1">
        <f t="shared" si="19"/>
        <v>0</v>
      </c>
      <c r="AC80" s="1">
        <f t="shared" si="20"/>
        <v>0</v>
      </c>
      <c r="AD80" s="1">
        <f t="shared" si="21"/>
        <v>0</v>
      </c>
    </row>
    <row r="81" spans="1:30" ht="20" customHeight="1">
      <c r="A81" s="3">
        <f t="shared" si="22"/>
        <v>63</v>
      </c>
      <c r="B81" s="7"/>
      <c r="C81" s="8"/>
      <c r="D81" s="8"/>
      <c r="E81" s="108"/>
      <c r="F81" s="9"/>
      <c r="G81" s="9"/>
      <c r="H81" s="80"/>
      <c r="I81" s="80"/>
      <c r="J81" s="81"/>
      <c r="K81" s="91"/>
      <c r="L81" s="83" t="str">
        <f t="shared" si="0"/>
        <v/>
      </c>
      <c r="M81" s="84"/>
      <c r="N81" s="85"/>
      <c r="O81" s="86"/>
      <c r="P81" s="87"/>
      <c r="Q81" s="84"/>
      <c r="R81" s="93" t="str">
        <f t="shared" si="14"/>
        <v/>
      </c>
      <c r="S81" s="89" t="str">
        <f t="shared" si="23"/>
        <v/>
      </c>
      <c r="T81" s="83" t="str">
        <f t="shared" si="15"/>
        <v/>
      </c>
      <c r="U81" s="89" t="str">
        <f t="shared" si="24"/>
        <v/>
      </c>
      <c r="V81" s="90" t="str">
        <f t="shared" si="25"/>
        <v/>
      </c>
      <c r="W81" s="6" t="str">
        <f t="shared" si="26"/>
        <v/>
      </c>
      <c r="Y81" s="1">
        <f t="shared" si="16"/>
        <v>0</v>
      </c>
      <c r="Z81" s="1">
        <f t="shared" si="17"/>
        <v>0</v>
      </c>
      <c r="AA81" s="1">
        <f t="shared" si="18"/>
        <v>0</v>
      </c>
      <c r="AB81" s="1">
        <f t="shared" si="19"/>
        <v>0</v>
      </c>
      <c r="AC81" s="1">
        <f t="shared" si="20"/>
        <v>0</v>
      </c>
      <c r="AD81" s="1">
        <f t="shared" si="21"/>
        <v>0</v>
      </c>
    </row>
    <row r="82" spans="1:30" ht="20" customHeight="1">
      <c r="A82" s="3">
        <f t="shared" si="22"/>
        <v>64</v>
      </c>
      <c r="B82" s="7"/>
      <c r="C82" s="8"/>
      <c r="D82" s="8"/>
      <c r="E82" s="108"/>
      <c r="F82" s="9"/>
      <c r="G82" s="9"/>
      <c r="H82" s="80"/>
      <c r="I82" s="80"/>
      <c r="J82" s="81"/>
      <c r="K82" s="91"/>
      <c r="L82" s="83" t="str">
        <f t="shared" si="0"/>
        <v/>
      </c>
      <c r="M82" s="84"/>
      <c r="N82" s="92"/>
      <c r="O82" s="94"/>
      <c r="P82" s="95"/>
      <c r="Q82" s="84"/>
      <c r="R82" s="93" t="str">
        <f t="shared" si="14"/>
        <v/>
      </c>
      <c r="S82" s="89" t="str">
        <f t="shared" si="23"/>
        <v/>
      </c>
      <c r="T82" s="83" t="str">
        <f t="shared" si="15"/>
        <v/>
      </c>
      <c r="U82" s="89" t="str">
        <f t="shared" si="24"/>
        <v/>
      </c>
      <c r="V82" s="90" t="str">
        <f t="shared" si="25"/>
        <v/>
      </c>
      <c r="W82" s="6" t="str">
        <f t="shared" si="26"/>
        <v/>
      </c>
      <c r="Y82" s="1">
        <f t="shared" si="16"/>
        <v>0</v>
      </c>
      <c r="Z82" s="1">
        <f t="shared" si="17"/>
        <v>0</v>
      </c>
      <c r="AA82" s="1">
        <f t="shared" si="18"/>
        <v>0</v>
      </c>
      <c r="AB82" s="1">
        <f t="shared" si="19"/>
        <v>0</v>
      </c>
      <c r="AC82" s="1">
        <f t="shared" si="20"/>
        <v>0</v>
      </c>
      <c r="AD82" s="1">
        <f t="shared" si="21"/>
        <v>0</v>
      </c>
    </row>
    <row r="83" spans="1:30" ht="20" customHeight="1">
      <c r="A83" s="3">
        <f t="shared" si="22"/>
        <v>65</v>
      </c>
      <c r="B83" s="7"/>
      <c r="C83" s="39"/>
      <c r="D83" s="110"/>
      <c r="F83" s="9"/>
      <c r="G83" s="9"/>
      <c r="H83" s="80"/>
      <c r="I83" s="80"/>
      <c r="J83" s="81"/>
      <c r="K83" s="82"/>
      <c r="L83" s="83" t="str">
        <f t="shared" ref="L83:L93" si="27">IF(G83="Pending",2500,IF(G83="Withdrawn",0,IF(G83="Closed",2500,IF(G83="Denied - ratios",0,IF(G83="Denied - credit score",0,IF(G83="Denied - ratios/credit score",0,IF(G83="","")))))))</f>
        <v/>
      </c>
      <c r="M83" s="84"/>
      <c r="N83" s="85"/>
      <c r="O83" s="94"/>
      <c r="P83" s="95"/>
      <c r="Q83" s="84"/>
      <c r="R83" s="93" t="str">
        <f t="shared" ref="R83:R93" si="28">IF(G83="Pending",H83,IF(G83="Withdrawn",0,IF(G83="Closed",0,IF(G83="Denied - ratios",0,IF(G83="Denied - credit score",0,IF(G83="Denied - ratios/credit score",0,IF(G83="","")))))))</f>
        <v/>
      </c>
      <c r="S83" s="89" t="str">
        <f t="shared" si="23"/>
        <v/>
      </c>
      <c r="T83" s="83" t="str">
        <f t="shared" ref="T83:T93" si="29">IF(G83="Closed",H83,IF(G83="PENDING",0,IF(G83="Withdrawn",0,IF(G83="Denied - ratios",0,IF(G83="Denied - credit score",0,IF(G83="Denied - ratios/credit score",0,IF(G83="","")))))))</f>
        <v/>
      </c>
      <c r="U83" s="89" t="str">
        <f t="shared" si="24"/>
        <v/>
      </c>
      <c r="V83" s="90" t="str">
        <f t="shared" si="25"/>
        <v/>
      </c>
      <c r="W83" s="6" t="str">
        <f>IF(C84="","",(W82-R83-T83))</f>
        <v/>
      </c>
      <c r="Y83" s="1">
        <f t="shared" ref="Y83:Y93" si="30">IF(G83="Closed",1,0)</f>
        <v>0</v>
      </c>
      <c r="Z83" s="1">
        <f t="shared" ref="Z83:Z93" si="31">IF(G83="Pending",1,0)</f>
        <v>0</v>
      </c>
      <c r="AA83" s="1">
        <f t="shared" ref="AA83:AA93" si="32">IF(G83="Withdrawn",1,0)</f>
        <v>0</v>
      </c>
      <c r="AB83" s="1">
        <f t="shared" ref="AB83:AB93" si="33">IF(G83="Denied - ratios",1,0)</f>
        <v>0</v>
      </c>
      <c r="AC83" s="1">
        <f t="shared" ref="AC83:AC93" si="34">IF(G83="Denied - credit score",1,0)</f>
        <v>0</v>
      </c>
      <c r="AD83" s="1">
        <f t="shared" ref="AD83:AD93" si="35">IF(G83="Denied - ratios/credit score",1,0)</f>
        <v>0</v>
      </c>
    </row>
    <row r="84" spans="1:30" ht="20" customHeight="1">
      <c r="A84" s="3">
        <f t="shared" ref="A84:A93" si="36">A83+1</f>
        <v>66</v>
      </c>
      <c r="B84" s="7"/>
      <c r="C84" s="8"/>
      <c r="D84" s="8"/>
      <c r="E84" s="108"/>
      <c r="F84" s="9"/>
      <c r="G84" s="9"/>
      <c r="H84" s="80"/>
      <c r="I84" s="80"/>
      <c r="J84" s="81"/>
      <c r="K84" s="82"/>
      <c r="L84" s="83" t="str">
        <f t="shared" si="27"/>
        <v/>
      </c>
      <c r="M84" s="84"/>
      <c r="N84" s="85"/>
      <c r="O84" s="94"/>
      <c r="P84" s="95"/>
      <c r="Q84" s="84"/>
      <c r="R84" s="93" t="str">
        <f t="shared" si="28"/>
        <v/>
      </c>
      <c r="S84" s="89" t="str">
        <f t="shared" ref="S84:S93" si="37">IF(R84="","",R84+S83)</f>
        <v/>
      </c>
      <c r="T84" s="83" t="str">
        <f t="shared" si="29"/>
        <v/>
      </c>
      <c r="U84" s="89" t="str">
        <f t="shared" ref="U84:U93" si="38">IF(T84="","",T84+U83)</f>
        <v/>
      </c>
      <c r="V84" s="90" t="str">
        <f t="shared" ref="V84:V93" si="39">IF(T84="","",$D$4-U84)</f>
        <v/>
      </c>
      <c r="W84" s="6" t="str">
        <f>IF(C85="","",(W83-R84-T84))</f>
        <v/>
      </c>
      <c r="Y84" s="1">
        <f t="shared" si="30"/>
        <v>0</v>
      </c>
      <c r="Z84" s="1">
        <f t="shared" si="31"/>
        <v>0</v>
      </c>
      <c r="AA84" s="1">
        <f t="shared" si="32"/>
        <v>0</v>
      </c>
      <c r="AB84" s="1">
        <f t="shared" si="33"/>
        <v>0</v>
      </c>
      <c r="AC84" s="1">
        <f t="shared" si="34"/>
        <v>0</v>
      </c>
      <c r="AD84" s="1">
        <f t="shared" si="35"/>
        <v>0</v>
      </c>
    </row>
    <row r="85" spans="1:30" ht="20" customHeight="1">
      <c r="A85" s="3">
        <f t="shared" si="36"/>
        <v>67</v>
      </c>
      <c r="B85" s="7"/>
      <c r="C85" s="8"/>
      <c r="D85" s="8"/>
      <c r="E85" s="108"/>
      <c r="F85" s="9"/>
      <c r="G85" s="9"/>
      <c r="H85" s="80"/>
      <c r="I85" s="80"/>
      <c r="J85" s="81"/>
      <c r="K85" s="82"/>
      <c r="L85" s="83" t="str">
        <f t="shared" si="27"/>
        <v/>
      </c>
      <c r="M85" s="84"/>
      <c r="N85" s="85"/>
      <c r="O85" s="94"/>
      <c r="P85" s="95"/>
      <c r="Q85" s="84"/>
      <c r="R85" s="93" t="str">
        <f t="shared" si="28"/>
        <v/>
      </c>
      <c r="S85" s="89" t="str">
        <f t="shared" si="37"/>
        <v/>
      </c>
      <c r="T85" s="83" t="str">
        <f t="shared" si="29"/>
        <v/>
      </c>
      <c r="U85" s="89" t="str">
        <f t="shared" si="38"/>
        <v/>
      </c>
      <c r="V85" s="90" t="str">
        <f t="shared" si="39"/>
        <v/>
      </c>
      <c r="W85" s="6" t="str">
        <f>IF(C86="","",(W84-R85-T85))</f>
        <v/>
      </c>
      <c r="Y85" s="1">
        <f t="shared" si="30"/>
        <v>0</v>
      </c>
      <c r="Z85" s="1">
        <f t="shared" si="31"/>
        <v>0</v>
      </c>
      <c r="AA85" s="1">
        <f t="shared" si="32"/>
        <v>0</v>
      </c>
      <c r="AB85" s="1">
        <f t="shared" si="33"/>
        <v>0</v>
      </c>
      <c r="AC85" s="1">
        <f t="shared" si="34"/>
        <v>0</v>
      </c>
      <c r="AD85" s="1">
        <f t="shared" si="35"/>
        <v>0</v>
      </c>
    </row>
    <row r="86" spans="1:30" ht="20" customHeight="1">
      <c r="A86" s="3">
        <f t="shared" si="36"/>
        <v>68</v>
      </c>
      <c r="B86" s="7"/>
      <c r="C86" s="8"/>
      <c r="D86" s="111"/>
      <c r="E86" s="105"/>
      <c r="F86" s="9"/>
      <c r="G86" s="9"/>
      <c r="H86" s="80"/>
      <c r="I86" s="80"/>
      <c r="J86" s="81"/>
      <c r="K86" s="82"/>
      <c r="L86" s="83" t="str">
        <f t="shared" si="27"/>
        <v/>
      </c>
      <c r="M86" s="84"/>
      <c r="N86" s="85"/>
      <c r="O86" s="94"/>
      <c r="P86" s="95"/>
      <c r="Q86" s="84"/>
      <c r="R86" s="93" t="str">
        <f t="shared" si="28"/>
        <v/>
      </c>
      <c r="S86" s="89" t="str">
        <f t="shared" si="37"/>
        <v/>
      </c>
      <c r="T86" s="83" t="str">
        <f t="shared" si="29"/>
        <v/>
      </c>
      <c r="U86" s="89" t="str">
        <f t="shared" si="38"/>
        <v/>
      </c>
      <c r="V86" s="90" t="str">
        <f t="shared" si="39"/>
        <v/>
      </c>
      <c r="W86" s="6" t="str">
        <f>IF(C87="","",(W85-R86-T86))</f>
        <v/>
      </c>
      <c r="Y86" s="1">
        <f t="shared" si="30"/>
        <v>0</v>
      </c>
      <c r="Z86" s="1">
        <f t="shared" si="31"/>
        <v>0</v>
      </c>
      <c r="AA86" s="1">
        <f t="shared" si="32"/>
        <v>0</v>
      </c>
      <c r="AB86" s="1">
        <f t="shared" si="33"/>
        <v>0</v>
      </c>
      <c r="AC86" s="1">
        <f t="shared" si="34"/>
        <v>0</v>
      </c>
      <c r="AD86" s="1">
        <f t="shared" si="35"/>
        <v>0</v>
      </c>
    </row>
    <row r="87" spans="1:30" ht="20" customHeight="1">
      <c r="A87" s="3">
        <f t="shared" si="36"/>
        <v>69</v>
      </c>
      <c r="B87" s="7"/>
      <c r="C87" s="8"/>
      <c r="D87" s="51"/>
      <c r="E87" s="109"/>
      <c r="F87" s="9"/>
      <c r="G87" s="9"/>
      <c r="H87" s="80"/>
      <c r="I87" s="80"/>
      <c r="J87" s="81"/>
      <c r="K87" s="82"/>
      <c r="L87" s="83" t="str">
        <f t="shared" si="27"/>
        <v/>
      </c>
      <c r="M87" s="84"/>
      <c r="N87" s="85"/>
      <c r="O87" s="94"/>
      <c r="P87" s="95"/>
      <c r="Q87" s="84"/>
      <c r="R87" s="93" t="str">
        <f t="shared" si="28"/>
        <v/>
      </c>
      <c r="S87" s="89" t="str">
        <f t="shared" si="37"/>
        <v/>
      </c>
      <c r="T87" s="83" t="str">
        <f t="shared" si="29"/>
        <v/>
      </c>
      <c r="U87" s="89" t="str">
        <f t="shared" si="38"/>
        <v/>
      </c>
      <c r="V87" s="90" t="str">
        <f t="shared" si="39"/>
        <v/>
      </c>
      <c r="W87" s="6" t="e">
        <f>IF(#REF!="","",(W86-R87-T87))</f>
        <v>#REF!</v>
      </c>
      <c r="Y87" s="1">
        <f t="shared" si="30"/>
        <v>0</v>
      </c>
      <c r="Z87" s="1">
        <f t="shared" si="31"/>
        <v>0</v>
      </c>
      <c r="AA87" s="1">
        <f t="shared" si="32"/>
        <v>0</v>
      </c>
      <c r="AB87" s="1">
        <f t="shared" si="33"/>
        <v>0</v>
      </c>
      <c r="AC87" s="1">
        <f t="shared" si="34"/>
        <v>0</v>
      </c>
      <c r="AD87" s="1">
        <f t="shared" si="35"/>
        <v>0</v>
      </c>
    </row>
    <row r="88" spans="1:30" ht="20" customHeight="1">
      <c r="A88" s="3">
        <f t="shared" si="36"/>
        <v>70</v>
      </c>
      <c r="B88" s="7"/>
      <c r="C88" s="8"/>
      <c r="D88" s="8"/>
      <c r="E88" s="108"/>
      <c r="F88" s="9"/>
      <c r="G88" s="9"/>
      <c r="H88" s="80"/>
      <c r="I88" s="80"/>
      <c r="J88" s="81"/>
      <c r="K88" s="82"/>
      <c r="L88" s="83" t="str">
        <f t="shared" si="27"/>
        <v/>
      </c>
      <c r="M88" s="84"/>
      <c r="N88" s="85"/>
      <c r="O88" s="94"/>
      <c r="P88" s="95"/>
      <c r="Q88" s="84"/>
      <c r="R88" s="93" t="str">
        <f t="shared" si="28"/>
        <v/>
      </c>
      <c r="S88" s="89" t="str">
        <f t="shared" si="37"/>
        <v/>
      </c>
      <c r="T88" s="83" t="str">
        <f t="shared" si="29"/>
        <v/>
      </c>
      <c r="U88" s="89" t="str">
        <f t="shared" si="38"/>
        <v/>
      </c>
      <c r="V88" s="90" t="str">
        <f t="shared" si="39"/>
        <v/>
      </c>
      <c r="W88" s="6" t="str">
        <f t="shared" ref="W88:W93" si="40">IF(C88="","",(W87-R88-T88))</f>
        <v/>
      </c>
      <c r="Y88" s="1">
        <f t="shared" si="30"/>
        <v>0</v>
      </c>
      <c r="Z88" s="1">
        <f t="shared" si="31"/>
        <v>0</v>
      </c>
      <c r="AA88" s="1">
        <f t="shared" si="32"/>
        <v>0</v>
      </c>
      <c r="AB88" s="1">
        <f t="shared" si="33"/>
        <v>0</v>
      </c>
      <c r="AC88" s="1">
        <f t="shared" si="34"/>
        <v>0</v>
      </c>
      <c r="AD88" s="1">
        <f t="shared" si="35"/>
        <v>0</v>
      </c>
    </row>
    <row r="89" spans="1:30" ht="20" customHeight="1">
      <c r="A89" s="3">
        <f t="shared" si="36"/>
        <v>71</v>
      </c>
      <c r="B89" s="7"/>
      <c r="C89" s="8"/>
      <c r="D89" s="8"/>
      <c r="E89" s="108"/>
      <c r="F89" s="9"/>
      <c r="G89" s="9"/>
      <c r="H89" s="80"/>
      <c r="I89" s="80"/>
      <c r="J89" s="81"/>
      <c r="K89" s="82"/>
      <c r="L89" s="83" t="str">
        <f t="shared" si="27"/>
        <v/>
      </c>
      <c r="M89" s="84"/>
      <c r="N89" s="85"/>
      <c r="O89" s="94"/>
      <c r="P89" s="95"/>
      <c r="Q89" s="84"/>
      <c r="R89" s="93" t="str">
        <f t="shared" si="28"/>
        <v/>
      </c>
      <c r="S89" s="89" t="str">
        <f t="shared" si="37"/>
        <v/>
      </c>
      <c r="T89" s="83" t="str">
        <f t="shared" si="29"/>
        <v/>
      </c>
      <c r="U89" s="89" t="str">
        <f t="shared" si="38"/>
        <v/>
      </c>
      <c r="V89" s="90" t="str">
        <f t="shared" si="39"/>
        <v/>
      </c>
      <c r="W89" s="6" t="str">
        <f t="shared" si="40"/>
        <v/>
      </c>
      <c r="Y89" s="1">
        <f t="shared" si="30"/>
        <v>0</v>
      </c>
      <c r="Z89" s="1">
        <f t="shared" si="31"/>
        <v>0</v>
      </c>
      <c r="AA89" s="1">
        <f t="shared" si="32"/>
        <v>0</v>
      </c>
      <c r="AB89" s="1">
        <f t="shared" si="33"/>
        <v>0</v>
      </c>
      <c r="AC89" s="1">
        <f t="shared" si="34"/>
        <v>0</v>
      </c>
      <c r="AD89" s="1">
        <f t="shared" si="35"/>
        <v>0</v>
      </c>
    </row>
    <row r="90" spans="1:30" ht="20" customHeight="1">
      <c r="A90" s="3">
        <f t="shared" si="36"/>
        <v>72</v>
      </c>
      <c r="B90" s="7"/>
      <c r="C90" s="8"/>
      <c r="D90" s="8"/>
      <c r="E90" s="108"/>
      <c r="F90" s="9"/>
      <c r="G90" s="9"/>
      <c r="H90" s="80"/>
      <c r="I90" s="80"/>
      <c r="J90" s="81"/>
      <c r="K90" s="82"/>
      <c r="L90" s="83" t="str">
        <f t="shared" si="27"/>
        <v/>
      </c>
      <c r="M90" s="84"/>
      <c r="N90" s="85"/>
      <c r="O90" s="94"/>
      <c r="P90" s="95"/>
      <c r="Q90" s="84"/>
      <c r="R90" s="93" t="str">
        <f t="shared" si="28"/>
        <v/>
      </c>
      <c r="S90" s="89" t="str">
        <f t="shared" si="37"/>
        <v/>
      </c>
      <c r="T90" s="83" t="str">
        <f t="shared" si="29"/>
        <v/>
      </c>
      <c r="U90" s="89" t="str">
        <f t="shared" si="38"/>
        <v/>
      </c>
      <c r="V90" s="90" t="str">
        <f t="shared" si="39"/>
        <v/>
      </c>
      <c r="W90" s="6" t="str">
        <f t="shared" si="40"/>
        <v/>
      </c>
      <c r="Y90" s="1">
        <f t="shared" si="30"/>
        <v>0</v>
      </c>
      <c r="Z90" s="1">
        <f t="shared" si="31"/>
        <v>0</v>
      </c>
      <c r="AA90" s="1">
        <f t="shared" si="32"/>
        <v>0</v>
      </c>
      <c r="AB90" s="1">
        <f t="shared" si="33"/>
        <v>0</v>
      </c>
      <c r="AC90" s="1">
        <f t="shared" si="34"/>
        <v>0</v>
      </c>
      <c r="AD90" s="1">
        <f t="shared" si="35"/>
        <v>0</v>
      </c>
    </row>
    <row r="91" spans="1:30" ht="20" customHeight="1">
      <c r="A91" s="3">
        <f t="shared" si="36"/>
        <v>73</v>
      </c>
      <c r="B91" s="7"/>
      <c r="C91" s="8"/>
      <c r="D91" s="8"/>
      <c r="E91" s="108"/>
      <c r="F91" s="9"/>
      <c r="G91" s="9"/>
      <c r="H91" s="80"/>
      <c r="I91" s="80"/>
      <c r="J91" s="81"/>
      <c r="K91" s="82"/>
      <c r="L91" s="83" t="str">
        <f t="shared" si="27"/>
        <v/>
      </c>
      <c r="M91" s="84"/>
      <c r="N91" s="85"/>
      <c r="O91" s="94"/>
      <c r="P91" s="95"/>
      <c r="Q91" s="84"/>
      <c r="R91" s="93" t="str">
        <f t="shared" si="28"/>
        <v/>
      </c>
      <c r="S91" s="89" t="str">
        <f t="shared" si="37"/>
        <v/>
      </c>
      <c r="T91" s="83" t="str">
        <f t="shared" si="29"/>
        <v/>
      </c>
      <c r="U91" s="89" t="str">
        <f t="shared" si="38"/>
        <v/>
      </c>
      <c r="V91" s="90" t="str">
        <f t="shared" si="39"/>
        <v/>
      </c>
      <c r="W91" s="6" t="str">
        <f t="shared" si="40"/>
        <v/>
      </c>
      <c r="Y91" s="1">
        <f t="shared" si="30"/>
        <v>0</v>
      </c>
      <c r="Z91" s="1">
        <f t="shared" si="31"/>
        <v>0</v>
      </c>
      <c r="AA91" s="1">
        <f t="shared" si="32"/>
        <v>0</v>
      </c>
      <c r="AB91" s="1">
        <f t="shared" si="33"/>
        <v>0</v>
      </c>
      <c r="AC91" s="1">
        <f t="shared" si="34"/>
        <v>0</v>
      </c>
      <c r="AD91" s="1">
        <f t="shared" si="35"/>
        <v>0</v>
      </c>
    </row>
    <row r="92" spans="1:30" ht="20" customHeight="1">
      <c r="A92" s="3">
        <f t="shared" si="36"/>
        <v>74</v>
      </c>
      <c r="B92" s="7"/>
      <c r="C92" s="8"/>
      <c r="D92" s="8"/>
      <c r="E92" s="9"/>
      <c r="F92" s="9"/>
      <c r="G92" s="9"/>
      <c r="H92" s="80"/>
      <c r="I92" s="80"/>
      <c r="J92" s="81"/>
      <c r="K92" s="82"/>
      <c r="L92" s="83" t="str">
        <f t="shared" si="27"/>
        <v/>
      </c>
      <c r="M92" s="84"/>
      <c r="N92" s="85"/>
      <c r="O92" s="94"/>
      <c r="P92" s="95"/>
      <c r="Q92" s="84"/>
      <c r="R92" s="93" t="str">
        <f t="shared" si="28"/>
        <v/>
      </c>
      <c r="S92" s="89" t="str">
        <f t="shared" si="37"/>
        <v/>
      </c>
      <c r="T92" s="83" t="str">
        <f t="shared" si="29"/>
        <v/>
      </c>
      <c r="U92" s="89" t="str">
        <f t="shared" si="38"/>
        <v/>
      </c>
      <c r="V92" s="90" t="str">
        <f t="shared" si="39"/>
        <v/>
      </c>
      <c r="W92" s="6" t="str">
        <f t="shared" si="40"/>
        <v/>
      </c>
      <c r="Y92" s="1">
        <f t="shared" si="30"/>
        <v>0</v>
      </c>
      <c r="Z92" s="1">
        <f t="shared" si="31"/>
        <v>0</v>
      </c>
      <c r="AA92" s="1">
        <f t="shared" si="32"/>
        <v>0</v>
      </c>
      <c r="AB92" s="1">
        <f t="shared" si="33"/>
        <v>0</v>
      </c>
      <c r="AC92" s="1">
        <f t="shared" si="34"/>
        <v>0</v>
      </c>
      <c r="AD92" s="1">
        <f t="shared" si="35"/>
        <v>0</v>
      </c>
    </row>
    <row r="93" spans="1:30" ht="20" customHeight="1">
      <c r="A93" s="3">
        <f t="shared" si="36"/>
        <v>75</v>
      </c>
      <c r="B93" s="7"/>
      <c r="C93" s="8"/>
      <c r="D93" s="8"/>
      <c r="E93" s="9"/>
      <c r="F93" s="9"/>
      <c r="G93" s="9"/>
      <c r="H93" s="80"/>
      <c r="I93" s="80"/>
      <c r="J93" s="81"/>
      <c r="K93" s="82"/>
      <c r="L93" s="83" t="str">
        <f t="shared" si="27"/>
        <v/>
      </c>
      <c r="M93" s="84"/>
      <c r="N93" s="85"/>
      <c r="O93" s="94"/>
      <c r="P93" s="95"/>
      <c r="Q93" s="84"/>
      <c r="R93" s="93" t="str">
        <f t="shared" si="28"/>
        <v/>
      </c>
      <c r="S93" s="89" t="str">
        <f t="shared" si="37"/>
        <v/>
      </c>
      <c r="T93" s="83" t="str">
        <f t="shared" si="29"/>
        <v/>
      </c>
      <c r="U93" s="89" t="str">
        <f t="shared" si="38"/>
        <v/>
      </c>
      <c r="V93" s="90" t="str">
        <f t="shared" si="39"/>
        <v/>
      </c>
      <c r="W93" s="6" t="str">
        <f t="shared" si="40"/>
        <v/>
      </c>
      <c r="Y93" s="1">
        <f t="shared" si="30"/>
        <v>0</v>
      </c>
      <c r="Z93" s="1">
        <f t="shared" si="31"/>
        <v>0</v>
      </c>
      <c r="AA93" s="1">
        <f t="shared" si="32"/>
        <v>0</v>
      </c>
      <c r="AB93" s="1">
        <f t="shared" si="33"/>
        <v>0</v>
      </c>
      <c r="AC93" s="1">
        <f t="shared" si="34"/>
        <v>0</v>
      </c>
      <c r="AD93" s="1">
        <f t="shared" si="35"/>
        <v>0</v>
      </c>
    </row>
    <row r="94" spans="1:30" ht="20" customHeight="1">
      <c r="A94" s="25"/>
      <c r="B94" s="26"/>
      <c r="C94" s="27"/>
      <c r="D94" s="27"/>
      <c r="E94" s="26"/>
      <c r="F94" s="26"/>
      <c r="G94" s="26"/>
      <c r="H94" s="99"/>
      <c r="I94" s="99"/>
      <c r="J94" s="99"/>
      <c r="K94" s="100"/>
      <c r="L94" s="100"/>
      <c r="M94" s="100"/>
      <c r="N94" s="100"/>
      <c r="O94" s="100"/>
      <c r="P94" s="100"/>
      <c r="Q94" s="100"/>
      <c r="R94" s="101"/>
      <c r="S94" s="101"/>
      <c r="T94" s="101"/>
      <c r="U94" s="101"/>
      <c r="V94" s="101"/>
      <c r="W94" s="28"/>
    </row>
    <row r="95" spans="1:30" ht="13">
      <c r="A95" s="25"/>
      <c r="B95" s="26"/>
      <c r="C95" s="27"/>
      <c r="D95" s="27"/>
      <c r="E95" s="26"/>
      <c r="F95" s="26"/>
      <c r="G95" s="26"/>
      <c r="H95" s="99"/>
      <c r="I95" s="99"/>
      <c r="J95" s="99"/>
      <c r="K95" s="100"/>
      <c r="L95" s="100"/>
      <c r="M95" s="100"/>
      <c r="N95" s="100"/>
      <c r="O95" s="100"/>
      <c r="P95" s="100"/>
      <c r="Q95" s="100"/>
      <c r="R95" s="101"/>
      <c r="S95" s="101"/>
      <c r="T95" s="101"/>
      <c r="U95" s="101"/>
      <c r="V95" s="101"/>
      <c r="W95" s="28"/>
    </row>
    <row r="96" spans="1:30" ht="13">
      <c r="A96" s="25"/>
      <c r="B96" s="26"/>
      <c r="C96" s="27"/>
      <c r="D96" s="27"/>
      <c r="E96" s="26"/>
      <c r="F96" s="26"/>
      <c r="G96" s="26"/>
      <c r="H96" s="99"/>
      <c r="I96" s="99"/>
      <c r="J96" s="99"/>
      <c r="K96" s="100"/>
      <c r="L96" s="100">
        <f>SUM(L19:L93)</f>
        <v>25000</v>
      </c>
      <c r="M96" s="100">
        <f>SUM(M19:M93)</f>
        <v>0</v>
      </c>
      <c r="N96" s="100"/>
      <c r="O96" s="100"/>
      <c r="P96" s="100"/>
      <c r="Q96" s="100"/>
      <c r="R96" s="101">
        <f>SUM(R19:R93)</f>
        <v>18000</v>
      </c>
      <c r="S96" s="101"/>
      <c r="T96" s="101">
        <f>SUM(T19:T93)</f>
        <v>173333.27000000002</v>
      </c>
      <c r="U96" s="101"/>
      <c r="V96" s="101"/>
      <c r="W96" s="28"/>
    </row>
    <row r="97" spans="2:30" ht="20" customHeight="1">
      <c r="B97" s="31"/>
      <c r="C97" s="30"/>
      <c r="D97" s="30"/>
      <c r="E97" s="31"/>
      <c r="F97" s="31"/>
      <c r="G97" s="31"/>
      <c r="H97" s="30"/>
      <c r="I97" s="30"/>
      <c r="J97" s="30"/>
      <c r="K97" s="31"/>
      <c r="L97" s="31"/>
      <c r="M97" s="31"/>
      <c r="N97" s="31"/>
      <c r="O97" s="31"/>
      <c r="P97" s="31"/>
      <c r="Q97" s="31"/>
      <c r="U97" s="29"/>
      <c r="Y97" s="1">
        <f t="shared" ref="Y97:AD97" si="41">SUM(Y19:Y93)</f>
        <v>33</v>
      </c>
      <c r="Z97" s="1">
        <f t="shared" si="41"/>
        <v>4</v>
      </c>
      <c r="AA97" s="1">
        <f t="shared" si="41"/>
        <v>1</v>
      </c>
      <c r="AB97" s="1">
        <f t="shared" si="41"/>
        <v>0</v>
      </c>
      <c r="AC97" s="1">
        <f t="shared" si="41"/>
        <v>0</v>
      </c>
      <c r="AD97" s="1">
        <f t="shared" si="41"/>
        <v>0</v>
      </c>
    </row>
    <row r="98" spans="2:30" ht="20" customHeight="1">
      <c r="B98" s="32" t="s">
        <v>25</v>
      </c>
      <c r="C98" s="30"/>
      <c r="D98" s="30"/>
      <c r="E98" s="31"/>
      <c r="F98" s="31"/>
      <c r="G98" s="31"/>
      <c r="H98" s="30"/>
      <c r="I98" s="30"/>
      <c r="J98" s="30"/>
      <c r="K98" s="31"/>
      <c r="L98" s="31"/>
      <c r="M98" s="31"/>
      <c r="N98" s="31"/>
      <c r="O98" s="31"/>
      <c r="P98" s="31"/>
      <c r="Q98" s="31"/>
    </row>
    <row r="99" spans="2:30" ht="20" customHeight="1">
      <c r="B99" s="33"/>
      <c r="C99" s="30"/>
      <c r="D99" s="30"/>
      <c r="E99" s="31"/>
      <c r="F99" s="31"/>
      <c r="G99" s="31"/>
      <c r="H99" s="30"/>
      <c r="I99" s="30"/>
      <c r="J99" s="30"/>
      <c r="K99" s="31"/>
      <c r="L99" s="31"/>
      <c r="M99" s="31"/>
      <c r="N99" s="31"/>
      <c r="O99" s="31"/>
      <c r="P99" s="31"/>
      <c r="Q99" s="31"/>
    </row>
    <row r="100" spans="2:30" ht="20" customHeight="1">
      <c r="B100" s="33"/>
      <c r="C100" s="30"/>
      <c r="D100" s="30"/>
      <c r="E100" s="31"/>
      <c r="F100" s="31"/>
      <c r="G100" s="31"/>
      <c r="H100" s="30"/>
      <c r="I100" s="30"/>
      <c r="J100" s="30"/>
      <c r="K100" s="31"/>
      <c r="L100" s="31"/>
      <c r="M100" s="31"/>
      <c r="N100" s="31"/>
      <c r="O100" s="31"/>
      <c r="P100" s="31"/>
      <c r="Q100" s="31"/>
    </row>
    <row r="101" spans="2:30" ht="20" customHeight="1">
      <c r="B101" s="106"/>
      <c r="C101" s="30"/>
      <c r="D101" s="30"/>
      <c r="E101" s="31"/>
      <c r="F101" s="31"/>
      <c r="G101" s="31"/>
      <c r="H101" s="30"/>
      <c r="I101" s="30"/>
      <c r="J101" s="30"/>
      <c r="K101" s="31"/>
      <c r="L101" s="31"/>
      <c r="M101" s="31"/>
      <c r="N101" s="31"/>
      <c r="O101" s="31"/>
      <c r="P101" s="31"/>
      <c r="Q101" s="31"/>
    </row>
    <row r="102" spans="2:30" ht="20" customHeight="1">
      <c r="B102" s="106"/>
      <c r="C102" s="30"/>
      <c r="D102" s="30"/>
      <c r="E102" s="31"/>
      <c r="F102" s="31"/>
      <c r="G102" s="31"/>
      <c r="H102" s="30"/>
      <c r="I102" s="30"/>
      <c r="J102" s="30"/>
      <c r="K102" s="31"/>
      <c r="L102" s="31"/>
      <c r="M102" s="31"/>
      <c r="N102" s="31"/>
      <c r="O102" s="31"/>
      <c r="P102" s="31"/>
      <c r="Q102" s="31"/>
    </row>
    <row r="103" spans="2:30" ht="20" customHeight="1">
      <c r="B103" s="106"/>
      <c r="C103" s="30"/>
      <c r="D103" s="30"/>
      <c r="E103" s="31"/>
      <c r="F103" s="31"/>
      <c r="G103" s="31"/>
      <c r="H103" s="30"/>
      <c r="I103" s="30"/>
      <c r="J103" s="30"/>
      <c r="K103" s="31"/>
      <c r="L103" s="31"/>
      <c r="M103" s="31"/>
      <c r="N103" s="31"/>
      <c r="O103" s="31"/>
      <c r="P103" s="31"/>
      <c r="Q103" s="31"/>
    </row>
    <row r="104" spans="2:30" ht="20" customHeight="1">
      <c r="B104" s="106"/>
      <c r="C104" s="30"/>
      <c r="D104" s="30"/>
      <c r="E104" s="31"/>
      <c r="F104" s="31"/>
      <c r="G104" s="31"/>
      <c r="H104" s="30"/>
      <c r="I104" s="30"/>
      <c r="J104" s="30"/>
      <c r="K104" s="31"/>
      <c r="L104" s="31"/>
      <c r="M104" s="31"/>
      <c r="N104" s="31"/>
      <c r="O104" s="31"/>
      <c r="P104" s="31"/>
      <c r="Q104" s="31"/>
    </row>
    <row r="105" spans="2:30" ht="20" customHeight="1">
      <c r="B105" s="106"/>
      <c r="C105" s="30"/>
      <c r="D105" s="30"/>
      <c r="E105" s="31"/>
      <c r="F105" s="31"/>
      <c r="G105" s="31"/>
      <c r="H105" s="30"/>
      <c r="I105" s="30"/>
      <c r="J105" s="30"/>
      <c r="K105" s="31"/>
      <c r="L105" s="31"/>
      <c r="M105" s="31"/>
      <c r="N105" s="31"/>
      <c r="O105" s="31"/>
      <c r="P105" s="31"/>
      <c r="Q105" s="31"/>
    </row>
    <row r="106" spans="2:30" ht="20" customHeight="1">
      <c r="B106" s="33"/>
      <c r="C106" s="30"/>
      <c r="D106" s="30"/>
      <c r="E106" s="31"/>
      <c r="F106" s="31"/>
      <c r="G106" s="31"/>
      <c r="H106" s="30"/>
      <c r="I106" s="30"/>
      <c r="J106" s="30"/>
      <c r="K106" s="31"/>
      <c r="L106" s="31"/>
      <c r="M106" s="31"/>
      <c r="N106" s="31"/>
      <c r="O106" s="31"/>
      <c r="P106" s="31"/>
      <c r="Q106" s="31"/>
    </row>
    <row r="107" spans="2:30" ht="20" customHeight="1">
      <c r="B107" s="33"/>
      <c r="C107" s="30"/>
      <c r="D107" s="30"/>
      <c r="E107" s="31"/>
      <c r="F107" s="31"/>
      <c r="G107" s="31"/>
      <c r="H107" s="30"/>
      <c r="I107" s="30"/>
      <c r="J107" s="30"/>
      <c r="K107" s="31"/>
      <c r="L107" s="31"/>
      <c r="M107" s="31"/>
      <c r="N107" s="31"/>
      <c r="O107" s="31"/>
      <c r="P107" s="31"/>
      <c r="Q107" s="31"/>
    </row>
    <row r="108" spans="2:30" ht="20" customHeight="1">
      <c r="B108" s="22" t="s">
        <v>19</v>
      </c>
      <c r="C108" s="2"/>
    </row>
    <row r="109" spans="2:30" ht="20" customHeight="1">
      <c r="B109" s="22"/>
      <c r="C109" s="2"/>
    </row>
    <row r="110" spans="2:30" ht="19.5" customHeight="1">
      <c r="B110" s="21" t="s">
        <v>9</v>
      </c>
    </row>
    <row r="111" spans="2:30" ht="20" customHeight="1">
      <c r="B111" s="21" t="s">
        <v>12</v>
      </c>
    </row>
    <row r="112" spans="2:30" ht="20" customHeight="1">
      <c r="B112" s="21" t="s">
        <v>18</v>
      </c>
    </row>
    <row r="113" spans="2:2" ht="20" customHeight="1">
      <c r="B113" s="21" t="s">
        <v>33</v>
      </c>
    </row>
    <row r="114" spans="2:2" ht="20" customHeight="1">
      <c r="B114" s="21" t="s">
        <v>34</v>
      </c>
    </row>
    <row r="115" spans="2:2" ht="20" customHeight="1">
      <c r="B115" s="21" t="s">
        <v>35</v>
      </c>
    </row>
    <row r="117" spans="2:2" ht="20" customHeight="1">
      <c r="B117" s="2" t="s">
        <v>26</v>
      </c>
    </row>
    <row r="119" spans="2:2" ht="20" customHeight="1">
      <c r="B119" s="2" t="s">
        <v>39</v>
      </c>
    </row>
    <row r="120" spans="2:2" ht="20" customHeight="1">
      <c r="B120" s="2" t="s">
        <v>40</v>
      </c>
    </row>
    <row r="121" spans="2:2" ht="20" customHeight="1">
      <c r="B121" s="2" t="s">
        <v>27</v>
      </c>
    </row>
    <row r="122" spans="2:2" ht="20" customHeight="1">
      <c r="B122" s="2" t="s">
        <v>28</v>
      </c>
    </row>
    <row r="123" spans="2:2" ht="20" customHeight="1">
      <c r="B123" s="2" t="s">
        <v>29</v>
      </c>
    </row>
    <row r="124" spans="2:2" ht="20" customHeight="1">
      <c r="B124" s="2" t="s">
        <v>30</v>
      </c>
    </row>
    <row r="125" spans="2:2" ht="20" customHeight="1">
      <c r="B125" s="2" t="s">
        <v>31</v>
      </c>
    </row>
    <row r="127" spans="2:2" ht="20" customHeight="1">
      <c r="B127" s="2" t="s">
        <v>62</v>
      </c>
    </row>
    <row r="129" spans="2:2" ht="20" customHeight="1">
      <c r="B129" s="2" t="s">
        <v>122</v>
      </c>
    </row>
    <row r="130" spans="2:2" ht="20" customHeight="1">
      <c r="B130" s="107" t="s">
        <v>63</v>
      </c>
    </row>
    <row r="131" spans="2:2" ht="20" customHeight="1">
      <c r="B131" s="107" t="s">
        <v>76</v>
      </c>
    </row>
    <row r="136" spans="2:2" ht="20" customHeight="1">
      <c r="B136" s="2" t="s">
        <v>42</v>
      </c>
    </row>
    <row r="138" spans="2:2" ht="20" customHeight="1">
      <c r="B138" s="2" t="s">
        <v>46</v>
      </c>
    </row>
    <row r="139" spans="2:2" ht="20" customHeight="1">
      <c r="B139" s="2" t="s">
        <v>45</v>
      </c>
    </row>
    <row r="141" spans="2:2" ht="20" customHeight="1">
      <c r="B141" s="2" t="s">
        <v>47</v>
      </c>
    </row>
    <row r="143" spans="2:2" ht="20" customHeight="1">
      <c r="B143" s="2" t="s">
        <v>48</v>
      </c>
    </row>
    <row r="144" spans="2:2" ht="20" customHeight="1">
      <c r="B144" s="2" t="s">
        <v>49</v>
      </c>
    </row>
    <row r="145" spans="2:2" ht="20" customHeight="1">
      <c r="B145" s="2" t="s">
        <v>50</v>
      </c>
    </row>
    <row r="146" spans="2:2" ht="20" customHeight="1">
      <c r="B146" s="2" t="s">
        <v>51</v>
      </c>
    </row>
    <row r="149" spans="2:2" ht="20" customHeight="1">
      <c r="B149" s="2" t="s">
        <v>43</v>
      </c>
    </row>
    <row r="151" spans="2:2" ht="20" customHeight="1">
      <c r="B151" s="2" t="s">
        <v>52</v>
      </c>
    </row>
    <row r="152" spans="2:2" ht="20" customHeight="1">
      <c r="B152" s="2" t="s">
        <v>53</v>
      </c>
    </row>
    <row r="153" spans="2:2" ht="20" customHeight="1">
      <c r="B153" s="2" t="s">
        <v>54</v>
      </c>
    </row>
    <row r="154" spans="2:2" ht="20" customHeight="1">
      <c r="B154" s="2" t="s">
        <v>55</v>
      </c>
    </row>
    <row r="155" spans="2:2" ht="20" customHeight="1">
      <c r="B155" s="2" t="s">
        <v>56</v>
      </c>
    </row>
    <row r="156" spans="2:2" ht="20" customHeight="1">
      <c r="B156" s="2" t="s">
        <v>57</v>
      </c>
    </row>
    <row r="157" spans="2:2" ht="20" customHeight="1">
      <c r="B157" s="2" t="s">
        <v>58</v>
      </c>
    </row>
    <row r="158" spans="2:2" ht="20" customHeight="1">
      <c r="B158" s="2" t="s">
        <v>59</v>
      </c>
    </row>
    <row r="159" spans="2:2" ht="20" customHeight="1">
      <c r="B159" s="2" t="s">
        <v>60</v>
      </c>
    </row>
    <row r="160" spans="2:2" ht="20" customHeight="1">
      <c r="B160" s="2" t="s">
        <v>61</v>
      </c>
    </row>
  </sheetData>
  <autoFilter ref="A18:W93" xr:uid="{00000000-0009-0000-0000-000000000000}"/>
  <mergeCells count="4">
    <mergeCell ref="T16:V16"/>
    <mergeCell ref="R16:S16"/>
    <mergeCell ref="C6:D6"/>
    <mergeCell ref="C11:D11"/>
  </mergeCells>
  <phoneticPr fontId="2" type="noConversion"/>
  <dataValidations count="7">
    <dataValidation type="list" showInputMessage="1" showErrorMessage="1" sqref="K19:K93" xr:uid="{00000000-0002-0000-0000-000000000000}">
      <formula1>$B$118:$B$125</formula1>
    </dataValidation>
    <dataValidation type="list" allowBlank="1" showInputMessage="1" showErrorMessage="1" sqref="G19:G93" xr:uid="{00000000-0002-0000-0000-000001000000}">
      <formula1>$B$109:$B$115</formula1>
    </dataValidation>
    <dataValidation showInputMessage="1" showErrorMessage="1" sqref="M19:N93" xr:uid="{00000000-0002-0000-0000-000002000000}"/>
    <dataValidation type="list" showInputMessage="1" showErrorMessage="1" sqref="O19:O93" xr:uid="{00000000-0002-0000-0000-000003000000}">
      <formula1>$B$137:$B$139</formula1>
    </dataValidation>
    <dataValidation type="list" showInputMessage="1" showErrorMessage="1" sqref="P19:P93" xr:uid="{00000000-0002-0000-0000-000004000000}">
      <formula1>$B$150:$B$160</formula1>
    </dataValidation>
    <dataValidation type="list" showInputMessage="1" showErrorMessage="1" sqref="Q19:Q93" xr:uid="{00000000-0002-0000-0000-000005000000}">
      <formula1>$B$142:$B$146</formula1>
    </dataValidation>
    <dataValidation type="list" allowBlank="1" showInputMessage="1" showErrorMessage="1" sqref="F19:F93" xr:uid="{00000000-0002-0000-0000-000006000000}">
      <formula1>$B$128:$B$131</formula1>
    </dataValidation>
  </dataValidations>
  <printOptions horizontalCentered="1"/>
  <pageMargins left="0.25" right="0.25" top="0.75" bottom="0.75" header="0.25" footer="0.5"/>
  <pageSetup paperSize="5" scale="71" fitToHeight="4" orientation="landscape" r:id="rId1"/>
  <headerFooter alignWithMargins="0">
    <oddHeader>&amp;C&amp;"Arial,Bold"&amp;12Covington Homebuyer Purchase/Facade Activity
FY 2012-2013</oddHeader>
    <oddFooter xml:space="preserve">&amp;L&amp;8&amp;Z&amp;F&amp;C&amp;8&amp;P of &amp;N&amp;R&amp;8&amp;D; &amp;T 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Cov HBA list</vt:lpstr>
      <vt:lpstr>'Cov HBA list'!Print_Area</vt:lpstr>
      <vt:lpstr>'Cov HBA list'!Print_Titles</vt:lpstr>
    </vt:vector>
  </TitlesOfParts>
  <Company>City of Covington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rburgin</dc:creator>
  <cp:lastModifiedBy>Connor Boone</cp:lastModifiedBy>
  <cp:lastPrinted>2011-08-10T12:29:08Z</cp:lastPrinted>
  <dcterms:created xsi:type="dcterms:W3CDTF">2003-07-15T14:26:28Z</dcterms:created>
  <dcterms:modified xsi:type="dcterms:W3CDTF">2019-05-29T00:45:39Z</dcterms:modified>
</cp:coreProperties>
</file>