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onnorboone/Desktop/capstone/HAP/"/>
    </mc:Choice>
  </mc:AlternateContent>
  <xr:revisionPtr revIDLastSave="0" documentId="13_ncr:1_{4C8174AC-E949-2F4C-AFDA-B8BB5DB48A6E}" xr6:coauthVersionLast="43" xr6:coauthVersionMax="43" xr10:uidLastSave="{00000000-0000-0000-0000-000000000000}"/>
  <bookViews>
    <workbookView xWindow="0" yWindow="460" windowWidth="23780" windowHeight="13920" tabRatio="583" xr2:uid="{00000000-000D-0000-FFFF-FFFF00000000}"/>
  </bookViews>
  <sheets>
    <sheet name="PY 2013 Cov HBA list" sheetId="4" r:id="rId1"/>
  </sheets>
  <definedNames>
    <definedName name="_xlnm._FilterDatabase" localSheetId="0" hidden="1">'PY 2013 Cov HBA list'!$A$18:$W$93</definedName>
    <definedName name="_xlnm.Print_Area" localSheetId="0">'PY 2013 Cov HBA list'!$A$19:$M$24</definedName>
    <definedName name="_xlnm.Print_Titles" localSheetId="0">'PY 2013 Cov HBA list'!$2:$18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2" i="4" l="1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6" i="4"/>
  <c r="T65" i="4"/>
  <c r="T67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AD43" i="4" l="1"/>
  <c r="AC43" i="4"/>
  <c r="AB43" i="4"/>
  <c r="AA43" i="4"/>
  <c r="Z43" i="4"/>
  <c r="Y43" i="4"/>
  <c r="H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8" i="4"/>
  <c r="R65" i="4"/>
  <c r="R54" i="4"/>
  <c r="R53" i="4"/>
  <c r="R52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L92" i="4" l="1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R69" i="4"/>
  <c r="R66" i="4"/>
  <c r="L65" i="4"/>
  <c r="R67" i="4"/>
  <c r="R64" i="4"/>
  <c r="R63" i="4"/>
  <c r="R62" i="4"/>
  <c r="R61" i="4"/>
  <c r="R60" i="4"/>
  <c r="R59" i="4"/>
  <c r="R58" i="4"/>
  <c r="R57" i="4"/>
  <c r="R56" i="4"/>
  <c r="R55" i="4"/>
  <c r="L51" i="4"/>
  <c r="R51" i="4" s="1"/>
  <c r="R50" i="4"/>
  <c r="D4" i="4"/>
  <c r="W19" i="4" s="1"/>
  <c r="H4" i="4"/>
  <c r="S19" i="4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7" i="4"/>
  <c r="Y65" i="4"/>
  <c r="Y66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7" i="4"/>
  <c r="Z65" i="4"/>
  <c r="Z66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7" i="4"/>
  <c r="AA65" i="4"/>
  <c r="AA66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7" i="4"/>
  <c r="AB65" i="4"/>
  <c r="AB66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7" i="4"/>
  <c r="AC65" i="4"/>
  <c r="AC66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7" i="4"/>
  <c r="AD65" i="4"/>
  <c r="AD66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M95" i="4"/>
  <c r="D15" i="4" s="1"/>
  <c r="A20" i="4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7" i="4" s="1"/>
  <c r="A65" i="4" s="1"/>
  <c r="A66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S50" i="4" l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7" i="4" s="1"/>
  <c r="U19" i="4"/>
  <c r="W20" i="4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7" i="4" s="1"/>
  <c r="AB96" i="4"/>
  <c r="G10" i="4" s="1"/>
  <c r="R95" i="4"/>
  <c r="D7" i="4" s="1"/>
  <c r="L95" i="4"/>
  <c r="D12" i="4" s="1"/>
  <c r="AC96" i="4"/>
  <c r="G11" i="4" s="1"/>
  <c r="Z96" i="4"/>
  <c r="G8" i="4" s="1"/>
  <c r="Y96" i="4"/>
  <c r="G7" i="4" s="1"/>
  <c r="T95" i="4"/>
  <c r="D8" i="4" s="1"/>
  <c r="AA96" i="4"/>
  <c r="G9" i="4" s="1"/>
  <c r="AD96" i="4"/>
  <c r="G12" i="4" s="1"/>
  <c r="W65" i="4" l="1"/>
  <c r="W66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S65" i="4"/>
  <c r="S66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U20" i="4"/>
  <c r="V19" i="4"/>
  <c r="D13" i="4"/>
  <c r="D9" i="4"/>
  <c r="V20" i="4" l="1"/>
  <c r="U21" i="4"/>
  <c r="U22" i="4" l="1"/>
  <c r="V21" i="4"/>
  <c r="U23" i="4" l="1"/>
  <c r="V22" i="4"/>
  <c r="U24" i="4" l="1"/>
  <c r="V23" i="4"/>
  <c r="U25" i="4" l="1"/>
  <c r="V24" i="4"/>
  <c r="U26" i="4" l="1"/>
  <c r="V25" i="4"/>
  <c r="U27" i="4" l="1"/>
  <c r="V26" i="4"/>
  <c r="U28" i="4" l="1"/>
  <c r="V27" i="4"/>
  <c r="U29" i="4" l="1"/>
  <c r="V28" i="4"/>
  <c r="U30" i="4" l="1"/>
  <c r="V29" i="4"/>
  <c r="U31" i="4" l="1"/>
  <c r="V30" i="4"/>
  <c r="U32" i="4" l="1"/>
  <c r="V31" i="4"/>
  <c r="U33" i="4" l="1"/>
  <c r="V32" i="4"/>
  <c r="U34" i="4" l="1"/>
  <c r="V33" i="4"/>
  <c r="U35" i="4" l="1"/>
  <c r="V34" i="4"/>
  <c r="U36" i="4" l="1"/>
  <c r="V35" i="4"/>
  <c r="U37" i="4" l="1"/>
  <c r="V36" i="4"/>
  <c r="U38" i="4" l="1"/>
  <c r="V37" i="4"/>
  <c r="U39" i="4" l="1"/>
  <c r="V38" i="4"/>
  <c r="U40" i="4" l="1"/>
  <c r="V39" i="4"/>
  <c r="U41" i="4" l="1"/>
  <c r="V40" i="4"/>
  <c r="U42" i="4" l="1"/>
  <c r="V41" i="4"/>
  <c r="U43" i="4" l="1"/>
  <c r="V42" i="4"/>
  <c r="U44" i="4" l="1"/>
  <c r="V43" i="4"/>
  <c r="U45" i="4" l="1"/>
  <c r="V44" i="4"/>
  <c r="U46" i="4" l="1"/>
  <c r="V45" i="4"/>
  <c r="U47" i="4" l="1"/>
  <c r="V46" i="4"/>
  <c r="U48" i="4" l="1"/>
  <c r="V47" i="4"/>
  <c r="U49" i="4" l="1"/>
  <c r="V48" i="4"/>
  <c r="U50" i="4" l="1"/>
  <c r="V49" i="4"/>
  <c r="U51" i="4" l="1"/>
  <c r="V50" i="4"/>
  <c r="U52" i="4" l="1"/>
  <c r="V51" i="4"/>
  <c r="U53" i="4" l="1"/>
  <c r="V52" i="4"/>
  <c r="U54" i="4" l="1"/>
  <c r="V53" i="4"/>
  <c r="U55" i="4" l="1"/>
  <c r="V54" i="4"/>
  <c r="U56" i="4" l="1"/>
  <c r="V55" i="4"/>
  <c r="U57" i="4" l="1"/>
  <c r="V56" i="4"/>
  <c r="U58" i="4" l="1"/>
  <c r="V57" i="4"/>
  <c r="U59" i="4" l="1"/>
  <c r="V58" i="4"/>
  <c r="U60" i="4" l="1"/>
  <c r="V59" i="4"/>
  <c r="U61" i="4" l="1"/>
  <c r="V60" i="4"/>
  <c r="U62" i="4" l="1"/>
  <c r="V61" i="4"/>
  <c r="U63" i="4" l="1"/>
  <c r="V62" i="4"/>
  <c r="U64" i="4" l="1"/>
  <c r="V63" i="4"/>
  <c r="U67" i="4" l="1"/>
  <c r="V64" i="4"/>
  <c r="U65" i="4" l="1"/>
  <c r="V67" i="4"/>
  <c r="U66" i="4" l="1"/>
  <c r="V65" i="4"/>
  <c r="V66" i="4" l="1"/>
  <c r="U68" i="4" l="1"/>
  <c r="U69" i="4" l="1"/>
  <c r="V68" i="4"/>
  <c r="U70" i="4" l="1"/>
  <c r="V69" i="4"/>
  <c r="U71" i="4" l="1"/>
  <c r="V70" i="4"/>
  <c r="U72" i="4" l="1"/>
  <c r="V71" i="4"/>
  <c r="U73" i="4" l="1"/>
  <c r="V72" i="4"/>
  <c r="U74" i="4" l="1"/>
  <c r="V73" i="4"/>
  <c r="U75" i="4" l="1"/>
  <c r="V74" i="4"/>
  <c r="U76" i="4" l="1"/>
  <c r="V75" i="4"/>
  <c r="U77" i="4" l="1"/>
  <c r="V76" i="4"/>
  <c r="U78" i="4" l="1"/>
  <c r="V77" i="4"/>
  <c r="U79" i="4" l="1"/>
  <c r="V78" i="4"/>
  <c r="U80" i="4" l="1"/>
  <c r="V79" i="4"/>
  <c r="U81" i="4" l="1"/>
  <c r="V80" i="4"/>
  <c r="U82" i="4" l="1"/>
  <c r="V81" i="4"/>
  <c r="U83" i="4" l="1"/>
  <c r="V82" i="4"/>
  <c r="U84" i="4" l="1"/>
  <c r="V83" i="4"/>
  <c r="U85" i="4" l="1"/>
  <c r="V84" i="4"/>
  <c r="U86" i="4" l="1"/>
  <c r="V85" i="4"/>
  <c r="U87" i="4" l="1"/>
  <c r="V86" i="4"/>
  <c r="U88" i="4" l="1"/>
  <c r="V87" i="4"/>
  <c r="U89" i="4" l="1"/>
  <c r="V88" i="4"/>
  <c r="U90" i="4" l="1"/>
  <c r="V89" i="4"/>
  <c r="U91" i="4" l="1"/>
  <c r="V90" i="4"/>
  <c r="U92" i="4" l="1"/>
  <c r="V92" i="4" s="1"/>
  <c r="V9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rburgin</author>
  </authors>
  <commentList>
    <comment ref="W1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rburgin:</t>
        </r>
        <r>
          <rPr>
            <sz val="8"/>
            <color indexed="81"/>
            <rFont val="Tahoma"/>
            <family val="2"/>
          </rPr>
          <t xml:space="preserve">
Includes committed/not disbursed and disbursed.</t>
        </r>
      </text>
    </comment>
  </commentList>
</comments>
</file>

<file path=xl/sharedStrings.xml><?xml version="1.0" encoding="utf-8"?>
<sst xmlns="http://schemas.openxmlformats.org/spreadsheetml/2006/main" count="458" uniqueCount="171">
  <si>
    <t>City Closing Date</t>
  </si>
  <si>
    <t>HOME $</t>
  </si>
  <si>
    <t>Borrower Name</t>
  </si>
  <si>
    <t>Property Address</t>
  </si>
  <si>
    <t>Loan #</t>
  </si>
  <si>
    <t>Total HOME Funds Available</t>
  </si>
  <si>
    <t>Additional Funds Reallocated:</t>
  </si>
  <si>
    <t>Status</t>
  </si>
  <si>
    <t>Closed</t>
  </si>
  <si>
    <t>Disbursed</t>
  </si>
  <si>
    <t>Committed/Not Disbursed</t>
  </si>
  <si>
    <t>Pending</t>
  </si>
  <si>
    <t>HOME $ Remaining</t>
  </si>
  <si>
    <t>(Total Funds minus committed minus disbursed)</t>
  </si>
  <si>
    <t>Cumulative
HOME $
Disbursed</t>
  </si>
  <si>
    <t>Undisbursed
HOME Funds</t>
  </si>
  <si>
    <t>Cumulative
HOME $
Committed/Not Disbursed</t>
  </si>
  <si>
    <t>Withdrawn</t>
  </si>
  <si>
    <t>Status should be marked as:</t>
  </si>
  <si>
    <t>HOME Activity</t>
  </si>
  <si>
    <t># Closed</t>
  </si>
  <si>
    <t># Pending</t>
  </si>
  <si>
    <t># Withdrawn</t>
  </si>
  <si>
    <t>Purchase
Price</t>
  </si>
  <si>
    <t>Notes:</t>
  </si>
  <si>
    <t>Types of Loans</t>
  </si>
  <si>
    <t>VA</t>
  </si>
  <si>
    <t>FHMA</t>
  </si>
  <si>
    <t>Conv. Ins.</t>
  </si>
  <si>
    <t>Conv. Unins.</t>
  </si>
  <si>
    <t>Adjust. Rate</t>
  </si>
  <si>
    <t>Type of
Loan</t>
  </si>
  <si>
    <t>Denied - ratios</t>
  </si>
  <si>
    <t>Denied - credit score</t>
  </si>
  <si>
    <t>Denied - ratios/credit score</t>
  </si>
  <si>
    <t>Denied - Ratios</t>
  </si>
  <si>
    <t>Denied - Credit Score</t>
  </si>
  <si>
    <t>First Mortgage Amount</t>
  </si>
  <si>
    <t>FHA-Fixed</t>
  </si>
  <si>
    <t>FHA-Adjustable</t>
  </si>
  <si>
    <t>HH Size</t>
  </si>
  <si>
    <t>Hispanic</t>
  </si>
  <si>
    <t>Race</t>
  </si>
  <si>
    <t>% AMI</t>
  </si>
  <si>
    <t>Yes</t>
  </si>
  <si>
    <t>No</t>
  </si>
  <si>
    <t>Income Range</t>
  </si>
  <si>
    <t>0 - 30%</t>
  </si>
  <si>
    <t>30 - 50%</t>
  </si>
  <si>
    <t>50 - 60%</t>
  </si>
  <si>
    <t>60 - 80%</t>
  </si>
  <si>
    <t>White</t>
  </si>
  <si>
    <t>Black/African American</t>
  </si>
  <si>
    <t>Asian</t>
  </si>
  <si>
    <t>American Indian/Alaska Native</t>
  </si>
  <si>
    <t>Native Hawaiian/Other Pacific Islander</t>
  </si>
  <si>
    <t>American Indian/Alaska Native White</t>
  </si>
  <si>
    <t>Asian White</t>
  </si>
  <si>
    <t>Black/African American White</t>
  </si>
  <si>
    <t>American Indian/Alaska Native Black African American</t>
  </si>
  <si>
    <t>Other Multi-Racial</t>
  </si>
  <si>
    <t>Target Area</t>
  </si>
  <si>
    <t>HOME Funds Disbursed</t>
  </si>
  <si>
    <t>HOME Façade Disbursed</t>
  </si>
  <si>
    <t>HOME HOMEBUYER ASSISTANCE FUNDS</t>
  </si>
  <si>
    <t>HOME HOMEBUYER FAÇADE FUNDS</t>
  </si>
  <si>
    <t>HOME HBA Funds Committed/Not Disbursed</t>
  </si>
  <si>
    <t>HOME HBA Funds Disbursed</t>
  </si>
  <si>
    <t>HOME Façade Funds Committed</t>
  </si>
  <si>
    <t>HOME Façade Funds Available:</t>
  </si>
  <si>
    <t>Total HOME Façade Funds Available</t>
  </si>
  <si>
    <t>HOME HBA Funds Remaining</t>
  </si>
  <si>
    <t>HOME Funds Remaining</t>
  </si>
  <si>
    <t>HOME 
Façade Committed</t>
  </si>
  <si>
    <t>PIDN</t>
  </si>
  <si>
    <t>HOME 
Funds</t>
  </si>
  <si>
    <t>2013-2014 Covington Homebuyer Assistance - City-Wide</t>
  </si>
  <si>
    <t>City-Wide</t>
  </si>
  <si>
    <t>2835 Aberdeen Aveue</t>
  </si>
  <si>
    <t>056-11-03-018.00</t>
  </si>
  <si>
    <t>426 West 9th Street</t>
  </si>
  <si>
    <t>040-44-16-018.01</t>
  </si>
  <si>
    <t>2722 Rosina Drive</t>
  </si>
  <si>
    <t>3308 Mabel Avenue</t>
  </si>
  <si>
    <t>056-14-01-026.00</t>
  </si>
  <si>
    <t>1111 Parkway Avenue</t>
  </si>
  <si>
    <t>040-32-02-005.00</t>
  </si>
  <si>
    <t>4530 Carroll Street</t>
  </si>
  <si>
    <t>056-40-00-014.00</t>
  </si>
  <si>
    <t>315 East 47th Street</t>
  </si>
  <si>
    <t>056-44-07-002.00</t>
  </si>
  <si>
    <t>760 Highland Avenue</t>
  </si>
  <si>
    <t>107 East 41st Street</t>
  </si>
  <si>
    <t>2812 Latonia Avenue</t>
  </si>
  <si>
    <t>056-11-03-028.00</t>
  </si>
  <si>
    <t>1838 Euclid Avenue</t>
  </si>
  <si>
    <t>2218 Busse Street</t>
  </si>
  <si>
    <t>2032 Scott Boulevard</t>
  </si>
  <si>
    <t>055-14-27-040.00</t>
  </si>
  <si>
    <t>1557 Jefferson Avenue</t>
  </si>
  <si>
    <t>055-12-04-007.01</t>
  </si>
  <si>
    <t>1608 Woodburn Avenue</t>
  </si>
  <si>
    <t>203 West 34th Street</t>
  </si>
  <si>
    <t>3603 Glenn Avenue</t>
  </si>
  <si>
    <t>60 Juarez Circle</t>
  </si>
  <si>
    <t>103 East 40th Street</t>
  </si>
  <si>
    <t>4514 Huntington Avenue</t>
  </si>
  <si>
    <t>313 Pershing Avenue</t>
  </si>
  <si>
    <t>054-21-04-005.00</t>
  </si>
  <si>
    <t>3320 Emerson Avenue</t>
  </si>
  <si>
    <t>2005 Russell Street</t>
  </si>
  <si>
    <t>50 Tripoli Lane</t>
  </si>
  <si>
    <t>342 E. 15th Street</t>
  </si>
  <si>
    <t>2723 Ridgecrest Lane</t>
  </si>
  <si>
    <t>7 Bluffside Drive</t>
  </si>
  <si>
    <t>1276 Parkway Avenue</t>
  </si>
  <si>
    <t>3129 Rosina Avenue</t>
  </si>
  <si>
    <t>4521 Clifton Avenue</t>
  </si>
  <si>
    <t>359 Altamont Avenue</t>
  </si>
  <si>
    <t>055-14-04-013.00</t>
  </si>
  <si>
    <t>056-13-05-010.00</t>
  </si>
  <si>
    <t>HOME Funds Available - Homebuyer Assistance:</t>
  </si>
  <si>
    <t>128 East 40th Street</t>
  </si>
  <si>
    <t>131 Tando Way</t>
  </si>
  <si>
    <t>045-30-00-297.00</t>
  </si>
  <si>
    <t>3706 Glenn Avenue</t>
  </si>
  <si>
    <t>1333 Wheeler Street</t>
  </si>
  <si>
    <t>117 East 41st Street</t>
  </si>
  <si>
    <t>1840 Euclid Avenue</t>
  </si>
  <si>
    <t>045-30-00-314.00</t>
  </si>
  <si>
    <t>056-41-02-004.00</t>
  </si>
  <si>
    <t>4301 Church Street</t>
  </si>
  <si>
    <t>3216 Latonia Avenue</t>
  </si>
  <si>
    <t>056-42-01-008.00</t>
  </si>
  <si>
    <t>4326 McKee Street</t>
  </si>
  <si>
    <t>413 Oliver Street</t>
  </si>
  <si>
    <t>045-30-00-002.60</t>
  </si>
  <si>
    <t>055-12-02-080.01</t>
  </si>
  <si>
    <t>41 West 28th Street</t>
  </si>
  <si>
    <t>309 West 34th Street</t>
  </si>
  <si>
    <t>314 East 33rd Street</t>
  </si>
  <si>
    <t>957 John Street</t>
  </si>
  <si>
    <t>056-32-12-001.00</t>
  </si>
  <si>
    <t>056-44-03-006.00</t>
  </si>
  <si>
    <t>056-12-04-021.00</t>
  </si>
  <si>
    <t>055-31-03-018.00</t>
  </si>
  <si>
    <t>056-11-07-037.01</t>
  </si>
  <si>
    <t>040-14-25-009.00</t>
  </si>
  <si>
    <t>056-32-27-012.00</t>
  </si>
  <si>
    <t>045-30-00-355.00</t>
  </si>
  <si>
    <t>13 West 33rd Street</t>
  </si>
  <si>
    <t>055-31-13-006.00</t>
  </si>
  <si>
    <t>040-10-01-008.00</t>
  </si>
  <si>
    <t>056-41-10-024.00</t>
  </si>
  <si>
    <t>055-24-09-004.00</t>
  </si>
  <si>
    <t>056-23-03-019.00</t>
  </si>
  <si>
    <t>056-32-17-012.00</t>
  </si>
  <si>
    <t>040-30-00-090.00</t>
  </si>
  <si>
    <t>056-14-04-009.00</t>
  </si>
  <si>
    <t>100 Vista View Circle</t>
  </si>
  <si>
    <t>045-30-00-537.00</t>
  </si>
  <si>
    <t>055-12-20-027.00</t>
  </si>
  <si>
    <t>055-31-05-013.00</t>
  </si>
  <si>
    <t>326 West 7th Street</t>
  </si>
  <si>
    <t>713 Philadelphia Street</t>
  </si>
  <si>
    <t>056-13-16-006.00</t>
  </si>
  <si>
    <t xml:space="preserve"> 056-32-24-002.00</t>
  </si>
  <si>
    <t>054-21-04-038.00</t>
  </si>
  <si>
    <t>045-30-00-413.00</t>
  </si>
  <si>
    <t>056-41-02-009.00</t>
  </si>
  <si>
    <t>040-43-06-008.00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</si>
</sst>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3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b/>
      <u val="singleAccounting"/>
      <sz val="8"/>
      <color indexed="12"/>
      <name val="Arial"/>
      <family val="2"/>
    </font>
    <font>
      <b/>
      <sz val="8"/>
      <color indexed="1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u val="singleAccounting"/>
      <sz val="8"/>
      <name val="Arial"/>
      <family val="2"/>
    </font>
    <font>
      <sz val="8"/>
      <color indexed="12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/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 wrapText="1"/>
    </xf>
    <xf numFmtId="164" fontId="0" fillId="0" borderId="6" xfId="0" applyNumberFormat="1" applyBorder="1" applyAlignment="1" applyProtection="1">
      <alignment vertical="center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 wrapText="1"/>
    </xf>
    <xf numFmtId="0" fontId="11" fillId="0" borderId="12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 wrapText="1"/>
    </xf>
    <xf numFmtId="0" fontId="8" fillId="2" borderId="14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11" fillId="0" borderId="15" xfId="0" applyFont="1" applyBorder="1" applyAlignment="1" applyProtection="1">
      <alignment horizontal="center" vertical="center"/>
    </xf>
    <xf numFmtId="0" fontId="11" fillId="0" borderId="16" xfId="0" applyFont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/>
    </xf>
    <xf numFmtId="164" fontId="0" fillId="0" borderId="0" xfId="0" applyNumberFormat="1" applyBorder="1" applyAlignment="1" applyProtection="1">
      <alignment vertical="center"/>
    </xf>
    <xf numFmtId="164" fontId="0" fillId="0" borderId="0" xfId="0" applyNumberFormat="1" applyAlignment="1" applyProtection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</xf>
    <xf numFmtId="0" fontId="11" fillId="0" borderId="19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164" fontId="0" fillId="0" borderId="22" xfId="1" applyNumberFormat="1" applyFont="1" applyBorder="1" applyAlignment="1" applyProtection="1">
      <alignment horizontal="center" vertical="center"/>
      <protection locked="0"/>
    </xf>
    <xf numFmtId="0" fontId="11" fillId="0" borderId="23" xfId="0" applyFont="1" applyBorder="1" applyAlignment="1" applyProtection="1">
      <alignment horizontal="center" vertical="center"/>
    </xf>
    <xf numFmtId="164" fontId="0" fillId="0" borderId="24" xfId="1" applyNumberFormat="1" applyFont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horizontal="center" vertical="center"/>
    </xf>
    <xf numFmtId="0" fontId="3" fillId="0" borderId="25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164" fontId="0" fillId="0" borderId="1" xfId="1" applyNumberFormat="1" applyFont="1" applyBorder="1" applyAlignment="1" applyProtection="1">
      <alignment horizontal="center" vertical="center"/>
      <protection locked="0"/>
    </xf>
    <xf numFmtId="0" fontId="4" fillId="0" borderId="1" xfId="2" applyBorder="1" applyAlignment="1" applyProtection="1">
      <alignment vertical="center"/>
      <protection locked="0"/>
    </xf>
    <xf numFmtId="0" fontId="11" fillId="0" borderId="26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 wrapText="1"/>
    </xf>
    <xf numFmtId="0" fontId="16" fillId="0" borderId="0" xfId="0" applyFont="1" applyAlignment="1" applyProtection="1">
      <alignment vertical="center"/>
    </xf>
    <xf numFmtId="0" fontId="16" fillId="0" borderId="0" xfId="0" applyFont="1" applyAlignment="1" applyProtection="1">
      <alignment horizontal="center" vertical="center"/>
    </xf>
    <xf numFmtId="44" fontId="18" fillId="0" borderId="0" xfId="1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vertical="center"/>
    </xf>
    <xf numFmtId="44" fontId="7" fillId="0" borderId="0" xfId="1" applyFont="1" applyBorder="1" applyAlignment="1" applyProtection="1">
      <alignment vertical="center"/>
    </xf>
    <xf numFmtId="44" fontId="7" fillId="0" borderId="0" xfId="1" applyFont="1" applyBorder="1" applyAlignment="1" applyProtection="1">
      <alignment horizontal="center" vertical="center"/>
    </xf>
    <xf numFmtId="0" fontId="7" fillId="0" borderId="28" xfId="0" applyFont="1" applyBorder="1" applyAlignment="1" applyProtection="1">
      <alignment vertical="center"/>
    </xf>
    <xf numFmtId="44" fontId="7" fillId="0" borderId="29" xfId="1" applyFont="1" applyBorder="1" applyAlignment="1" applyProtection="1">
      <alignment vertical="center"/>
    </xf>
    <xf numFmtId="0" fontId="7" fillId="0" borderId="30" xfId="0" applyFont="1" applyBorder="1" applyAlignment="1" applyProtection="1">
      <alignment vertical="center"/>
    </xf>
    <xf numFmtId="44" fontId="7" fillId="0" borderId="25" xfId="1" applyFont="1" applyBorder="1" applyAlignment="1" applyProtection="1">
      <alignment vertical="center"/>
    </xf>
    <xf numFmtId="0" fontId="19" fillId="0" borderId="0" xfId="0" applyFont="1" applyBorder="1" applyAlignment="1" applyProtection="1">
      <alignment horizontal="center" vertical="center"/>
    </xf>
    <xf numFmtId="44" fontId="17" fillId="0" borderId="0" xfId="1" applyFont="1" applyBorder="1" applyAlignment="1" applyProtection="1">
      <alignment horizontal="center" vertical="center"/>
    </xf>
    <xf numFmtId="164" fontId="1" fillId="0" borderId="1" xfId="1" applyNumberFormat="1" applyBorder="1" applyAlignment="1" applyProtection="1">
      <alignment vertical="center"/>
      <protection locked="0"/>
    </xf>
    <xf numFmtId="164" fontId="1" fillId="0" borderId="7" xfId="1" applyNumberFormat="1" applyBorder="1" applyAlignment="1" applyProtection="1">
      <alignment vertical="center"/>
      <protection locked="0"/>
    </xf>
    <xf numFmtId="164" fontId="1" fillId="0" borderId="22" xfId="1" applyNumberFormat="1" applyBorder="1" applyAlignment="1" applyProtection="1">
      <alignment horizontal="center" vertical="center"/>
      <protection locked="0"/>
    </xf>
    <xf numFmtId="164" fontId="1" fillId="0" borderId="4" xfId="1" applyNumberFormat="1" applyBorder="1" applyAlignment="1" applyProtection="1">
      <alignment vertical="center"/>
    </xf>
    <xf numFmtId="164" fontId="1" fillId="0" borderId="7" xfId="1" applyNumberFormat="1" applyBorder="1" applyAlignment="1" applyProtection="1">
      <alignment horizontal="center" vertical="center"/>
      <protection locked="0"/>
    </xf>
    <xf numFmtId="1" fontId="1" fillId="0" borderId="4" xfId="1" applyNumberFormat="1" applyBorder="1" applyAlignment="1" applyProtection="1">
      <alignment horizontal="center" vertical="center"/>
      <protection locked="0"/>
    </xf>
    <xf numFmtId="164" fontId="1" fillId="0" borderId="24" xfId="1" applyNumberFormat="1" applyFont="1" applyBorder="1" applyAlignment="1" applyProtection="1">
      <alignment horizontal="center" vertical="center"/>
      <protection locked="0"/>
    </xf>
    <xf numFmtId="164" fontId="1" fillId="0" borderId="1" xfId="1" applyNumberFormat="1" applyFont="1" applyBorder="1" applyAlignment="1" applyProtection="1">
      <alignment horizontal="center" vertical="center"/>
      <protection locked="0"/>
    </xf>
    <xf numFmtId="164" fontId="1" fillId="0" borderId="7" xfId="1" applyNumberFormat="1" applyBorder="1" applyAlignment="1" applyProtection="1">
      <alignment vertical="center"/>
    </xf>
    <xf numFmtId="164" fontId="1" fillId="0" borderId="1" xfId="1" applyNumberFormat="1" applyBorder="1" applyAlignment="1" applyProtection="1">
      <alignment vertical="center"/>
    </xf>
    <xf numFmtId="164" fontId="1" fillId="0" borderId="5" xfId="1" applyNumberFormat="1" applyBorder="1" applyAlignment="1" applyProtection="1">
      <alignment vertical="center"/>
    </xf>
    <xf numFmtId="164" fontId="1" fillId="0" borderId="22" xfId="1" applyNumberFormat="1" applyFont="1" applyBorder="1" applyAlignment="1" applyProtection="1">
      <alignment horizontal="center" vertical="center"/>
      <protection locked="0"/>
    </xf>
    <xf numFmtId="1" fontId="1" fillId="0" borderId="4" xfId="1" applyNumberFormat="1" applyFont="1" applyBorder="1" applyAlignment="1" applyProtection="1">
      <alignment horizontal="center" vertical="center"/>
      <protection locked="0"/>
    </xf>
    <xf numFmtId="164" fontId="1" fillId="0" borderId="24" xfId="1" applyNumberFormat="1" applyBorder="1" applyAlignment="1" applyProtection="1">
      <alignment horizontal="center" vertical="center"/>
      <protection locked="0"/>
    </xf>
    <xf numFmtId="164" fontId="1" fillId="0" borderId="1" xfId="1" applyNumberFormat="1" applyBorder="1" applyAlignment="1" applyProtection="1">
      <alignment horizontal="center" vertical="center"/>
      <protection locked="0"/>
    </xf>
    <xf numFmtId="164" fontId="1" fillId="0" borderId="17" xfId="1" applyNumberFormat="1" applyBorder="1" applyAlignment="1" applyProtection="1">
      <alignment vertical="center"/>
      <protection locked="0"/>
    </xf>
    <xf numFmtId="164" fontId="1" fillId="0" borderId="7" xfId="1" applyNumberFormat="1" applyFont="1" applyBorder="1" applyAlignment="1" applyProtection="1">
      <alignment vertical="center"/>
      <protection locked="0"/>
    </xf>
    <xf numFmtId="164" fontId="1" fillId="0" borderId="1" xfId="1" applyNumberFormat="1" applyFont="1" applyBorder="1" applyAlignment="1" applyProtection="1">
      <alignment vertical="center"/>
      <protection locked="0"/>
    </xf>
    <xf numFmtId="164" fontId="1" fillId="0" borderId="0" xfId="1" applyNumberFormat="1" applyBorder="1" applyAlignment="1" applyProtection="1">
      <alignment vertical="center"/>
    </xf>
    <xf numFmtId="0" fontId="15" fillId="3" borderId="0" xfId="0" applyFont="1" applyFill="1" applyAlignment="1" applyProtection="1">
      <alignment horizontal="left" vertical="center"/>
    </xf>
    <xf numFmtId="0" fontId="16" fillId="3" borderId="0" xfId="0" applyFont="1" applyFill="1" applyAlignment="1" applyProtection="1">
      <alignment vertical="center"/>
    </xf>
    <xf numFmtId="0" fontId="17" fillId="0" borderId="0" xfId="0" applyFont="1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  <protection locked="0"/>
    </xf>
    <xf numFmtId="0" fontId="4" fillId="0" borderId="24" xfId="2" applyBorder="1" applyAlignment="1" applyProtection="1">
      <alignment horizontal="center" vertical="center"/>
      <protection locked="0"/>
    </xf>
    <xf numFmtId="0" fontId="17" fillId="4" borderId="27" xfId="0" applyFont="1" applyFill="1" applyBorder="1" applyAlignment="1" applyProtection="1">
      <alignment horizontal="left" vertical="center"/>
    </xf>
    <xf numFmtId="44" fontId="17" fillId="4" borderId="23" xfId="1" applyFont="1" applyFill="1" applyBorder="1" applyAlignment="1" applyProtection="1">
      <alignment vertical="center"/>
    </xf>
    <xf numFmtId="0" fontId="17" fillId="4" borderId="28" xfId="0" applyFont="1" applyFill="1" applyBorder="1" applyAlignment="1" applyProtection="1">
      <alignment horizontal="left" vertical="center"/>
    </xf>
    <xf numFmtId="44" fontId="17" fillId="4" borderId="29" xfId="1" applyFont="1" applyFill="1" applyBorder="1" applyAlignment="1" applyProtection="1">
      <alignment vertical="center"/>
    </xf>
    <xf numFmtId="0" fontId="17" fillId="4" borderId="30" xfId="0" applyFont="1" applyFill="1" applyBorder="1" applyAlignment="1" applyProtection="1">
      <alignment horizontal="left" vertical="center"/>
    </xf>
    <xf numFmtId="44" fontId="17" fillId="4" borderId="25" xfId="1" applyFont="1" applyFill="1" applyBorder="1" applyAlignment="1" applyProtection="1">
      <alignment vertical="center"/>
    </xf>
    <xf numFmtId="0" fontId="16" fillId="4" borderId="15" xfId="0" applyFont="1" applyFill="1" applyBorder="1" applyAlignment="1" applyProtection="1">
      <alignment vertical="center"/>
    </xf>
    <xf numFmtId="0" fontId="16" fillId="4" borderId="0" xfId="0" applyFont="1" applyFill="1" applyBorder="1" applyAlignment="1" applyProtection="1">
      <alignment vertical="center"/>
    </xf>
    <xf numFmtId="0" fontId="16" fillId="4" borderId="16" xfId="0" applyFont="1" applyFill="1" applyBorder="1" applyAlignment="1" applyProtection="1">
      <alignment vertical="center"/>
    </xf>
    <xf numFmtId="44" fontId="14" fillId="4" borderId="20" xfId="1" applyFont="1" applyFill="1" applyBorder="1" applyAlignment="1" applyProtection="1">
      <alignment vertical="center"/>
    </xf>
    <xf numFmtId="44" fontId="14" fillId="4" borderId="21" xfId="1" applyFont="1" applyFill="1" applyBorder="1" applyAlignment="1" applyProtection="1">
      <alignment vertical="center"/>
    </xf>
    <xf numFmtId="44" fontId="19" fillId="4" borderId="31" xfId="1" applyFont="1" applyFill="1" applyBorder="1" applyAlignment="1" applyProtection="1">
      <alignment vertical="center"/>
    </xf>
    <xf numFmtId="0" fontId="19" fillId="4" borderId="32" xfId="0" applyFont="1" applyFill="1" applyBorder="1" applyAlignment="1" applyProtection="1">
      <alignment horizontal="center" vertical="center"/>
    </xf>
    <xf numFmtId="44" fontId="19" fillId="4" borderId="33" xfId="1" applyFont="1" applyFill="1" applyBorder="1" applyAlignment="1" applyProtection="1">
      <alignment vertical="center"/>
    </xf>
    <xf numFmtId="0" fontId="19" fillId="4" borderId="34" xfId="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0" fillId="0" borderId="0" xfId="0" applyBorder="1" applyAlignment="1" applyProtection="1">
      <alignment vertical="center"/>
    </xf>
    <xf numFmtId="164" fontId="1" fillId="0" borderId="0" xfId="1" applyNumberFormat="1" applyBorder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0" fontId="20" fillId="0" borderId="0" xfId="0" applyFont="1" applyAlignment="1" applyProtection="1">
      <alignment horizontal="left" vertical="center"/>
    </xf>
    <xf numFmtId="164" fontId="1" fillId="0" borderId="4" xfId="1" applyNumberFormat="1" applyBorder="1" applyAlignment="1" applyProtection="1">
      <alignment vertical="center"/>
      <protection locked="0"/>
    </xf>
    <xf numFmtId="0" fontId="0" fillId="0" borderId="37" xfId="0" applyBorder="1" applyAlignment="1" applyProtection="1">
      <alignment vertical="center"/>
      <protection locked="0"/>
    </xf>
    <xf numFmtId="0" fontId="4" fillId="0" borderId="37" xfId="2" applyBorder="1" applyAlignment="1" applyProtection="1">
      <protection locked="0"/>
    </xf>
    <xf numFmtId="0" fontId="4" fillId="0" borderId="0" xfId="2" applyAlignment="1" applyProtection="1">
      <alignment horizont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21" fillId="0" borderId="1" xfId="0" applyFont="1" applyBorder="1"/>
    <xf numFmtId="0" fontId="22" fillId="0" borderId="0" xfId="0" applyFont="1" applyAlignment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164" fontId="1" fillId="4" borderId="1" xfId="1" applyNumberFormat="1" applyFont="1" applyFill="1" applyBorder="1" applyAlignment="1" applyProtection="1">
      <alignment horizontal="center" vertical="center"/>
      <protection locked="0"/>
    </xf>
    <xf numFmtId="164" fontId="1" fillId="4" borderId="1" xfId="1" applyNumberFormat="1" applyFill="1" applyBorder="1" applyAlignment="1" applyProtection="1">
      <alignment horizontal="center" vertical="center"/>
      <protection locked="0"/>
    </xf>
    <xf numFmtId="0" fontId="10" fillId="2" borderId="35" xfId="0" applyFont="1" applyFill="1" applyBorder="1" applyAlignment="1" applyProtection="1">
      <alignment horizontal="center" vertical="center"/>
    </xf>
    <xf numFmtId="0" fontId="10" fillId="2" borderId="36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17" fillId="0" borderId="27" xfId="0" applyFont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indexed="42"/>
    <pageSetUpPr fitToPage="1"/>
  </sheetPr>
  <dimension ref="A1:AE157"/>
  <sheetViews>
    <sheetView showGridLines="0" tabSelected="1" zoomScale="75" workbookViewId="0">
      <pane ySplit="18" topLeftCell="A19" activePane="bottomLeft" state="frozen"/>
      <selection pane="bottomLeft" activeCell="C69" sqref="C19:C69"/>
    </sheetView>
  </sheetViews>
  <sheetFormatPr baseColWidth="10" defaultColWidth="9.1640625" defaultRowHeight="20" customHeight="1"/>
  <cols>
    <col min="1" max="1" width="8.1640625" style="2" customWidth="1"/>
    <col min="2" max="2" width="15.1640625" style="2" customWidth="1"/>
    <col min="3" max="3" width="49.6640625" style="1" bestFit="1" customWidth="1"/>
    <col min="4" max="4" width="24.5" style="1" customWidth="1"/>
    <col min="5" max="5" width="17.6640625" style="2" customWidth="1"/>
    <col min="6" max="6" width="21.6640625" style="2" customWidth="1"/>
    <col min="7" max="7" width="23.6640625" style="2" bestFit="1" customWidth="1"/>
    <col min="8" max="8" width="15.5" style="1" customWidth="1"/>
    <col min="9" max="9" width="13.6640625" style="1" customWidth="1"/>
    <col min="10" max="10" width="13.33203125" style="1" customWidth="1"/>
    <col min="11" max="11" width="14.5" style="2" customWidth="1"/>
    <col min="12" max="12" width="14.83203125" style="2" customWidth="1"/>
    <col min="13" max="15" width="14.5" style="2" customWidth="1"/>
    <col min="16" max="16" width="19.5" style="2" customWidth="1"/>
    <col min="17" max="17" width="14.5" style="2" customWidth="1"/>
    <col min="18" max="18" width="14.33203125" style="1" customWidth="1"/>
    <col min="19" max="19" width="27.6640625" style="1" bestFit="1" customWidth="1"/>
    <col min="20" max="20" width="12.1640625" style="1" bestFit="1" customWidth="1"/>
    <col min="21" max="21" width="13.33203125" style="1" bestFit="1" customWidth="1"/>
    <col min="22" max="22" width="13.33203125" style="1" customWidth="1"/>
    <col min="23" max="23" width="24" style="1" customWidth="1"/>
    <col min="24" max="27" width="9.1640625" style="1"/>
    <col min="28" max="29" width="10.5" style="1" customWidth="1"/>
    <col min="30" max="30" width="10.83203125" style="1" customWidth="1"/>
    <col min="31" max="16384" width="9.1640625" style="1"/>
  </cols>
  <sheetData>
    <row r="1" spans="1:23" s="47" customFormat="1" ht="17" customHeight="1">
      <c r="A1" s="79" t="s">
        <v>76</v>
      </c>
      <c r="B1" s="80"/>
      <c r="C1" s="80"/>
      <c r="E1" s="48"/>
      <c r="F1" s="48"/>
      <c r="G1" s="48"/>
      <c r="K1" s="48"/>
      <c r="L1" s="48"/>
      <c r="M1" s="48"/>
      <c r="N1" s="48"/>
      <c r="O1" s="48"/>
      <c r="P1" s="48"/>
      <c r="Q1" s="48"/>
    </row>
    <row r="2" spans="1:23" s="47" customFormat="1" ht="17" customHeight="1">
      <c r="A2" s="48"/>
      <c r="B2" s="48"/>
      <c r="C2" s="84" t="s">
        <v>121</v>
      </c>
      <c r="D2" s="85">
        <v>128162</v>
      </c>
      <c r="E2" s="59"/>
      <c r="F2" s="84" t="s">
        <v>69</v>
      </c>
      <c r="G2" s="90"/>
      <c r="H2" s="85">
        <v>20000</v>
      </c>
      <c r="M2" s="49"/>
      <c r="N2" s="49"/>
      <c r="O2" s="49"/>
      <c r="P2" s="49"/>
      <c r="Q2" s="49"/>
    </row>
    <row r="3" spans="1:23" s="47" customFormat="1" ht="17" customHeight="1">
      <c r="A3" s="48"/>
      <c r="B3" s="48"/>
      <c r="C3" s="86" t="s">
        <v>6</v>
      </c>
      <c r="D3" s="87">
        <v>201838</v>
      </c>
      <c r="E3" s="59"/>
      <c r="F3" s="86" t="s">
        <v>6</v>
      </c>
      <c r="G3" s="91"/>
      <c r="H3" s="87">
        <v>0</v>
      </c>
      <c r="M3" s="50"/>
      <c r="N3" s="50"/>
      <c r="O3" s="50"/>
      <c r="P3" s="50"/>
      <c r="Q3" s="50"/>
    </row>
    <row r="4" spans="1:23" s="47" customFormat="1" ht="17" customHeight="1">
      <c r="A4" s="48"/>
      <c r="B4" s="48"/>
      <c r="C4" s="88" t="s">
        <v>5</v>
      </c>
      <c r="D4" s="89">
        <f>SUM(D2:D3)</f>
        <v>330000</v>
      </c>
      <c r="E4" s="59"/>
      <c r="F4" s="88" t="s">
        <v>70</v>
      </c>
      <c r="G4" s="92"/>
      <c r="H4" s="89">
        <f>SUM(H2:H3)</f>
        <v>20000</v>
      </c>
      <c r="M4" s="50"/>
      <c r="N4" s="50"/>
      <c r="O4" s="50"/>
      <c r="P4" s="50"/>
      <c r="Q4" s="50"/>
    </row>
    <row r="5" spans="1:23" s="47" customFormat="1" ht="8.25" customHeight="1" thickBot="1">
      <c r="A5" s="48"/>
      <c r="B5" s="48"/>
      <c r="C5" s="51"/>
      <c r="D5" s="52"/>
      <c r="E5" s="53"/>
      <c r="F5" s="53"/>
      <c r="M5" s="50"/>
      <c r="N5" s="50"/>
      <c r="O5" s="50"/>
      <c r="P5" s="50"/>
      <c r="Q5" s="50"/>
    </row>
    <row r="6" spans="1:23" s="47" customFormat="1" ht="17" customHeight="1">
      <c r="A6" s="48"/>
      <c r="B6" s="48"/>
      <c r="C6" s="119" t="s">
        <v>64</v>
      </c>
      <c r="D6" s="120"/>
      <c r="E6" s="81"/>
      <c r="F6" s="93" t="s">
        <v>19</v>
      </c>
      <c r="G6" s="94"/>
      <c r="M6" s="50"/>
      <c r="N6" s="50"/>
      <c r="O6" s="50"/>
      <c r="P6" s="50"/>
      <c r="Q6" s="50"/>
    </row>
    <row r="7" spans="1:23" s="47" customFormat="1" ht="17" customHeight="1">
      <c r="A7" s="48"/>
      <c r="B7" s="48"/>
      <c r="C7" s="54" t="s">
        <v>66</v>
      </c>
      <c r="D7" s="55">
        <f>R95</f>
        <v>0</v>
      </c>
      <c r="E7" s="53"/>
      <c r="F7" s="95" t="s">
        <v>20</v>
      </c>
      <c r="G7" s="96">
        <f>Y96</f>
        <v>43</v>
      </c>
      <c r="M7" s="50"/>
      <c r="N7" s="50"/>
      <c r="O7" s="50"/>
      <c r="P7" s="50"/>
      <c r="Q7" s="50"/>
    </row>
    <row r="8" spans="1:23" s="47" customFormat="1" ht="16.5" customHeight="1">
      <c r="A8" s="48"/>
      <c r="B8" s="48"/>
      <c r="C8" s="54" t="s">
        <v>67</v>
      </c>
      <c r="D8" s="55">
        <f>T95</f>
        <v>328438.06000000006</v>
      </c>
      <c r="E8" s="53"/>
      <c r="F8" s="95" t="s">
        <v>21</v>
      </c>
      <c r="G8" s="96">
        <f>Z96</f>
        <v>0</v>
      </c>
      <c r="M8" s="50"/>
      <c r="N8" s="50"/>
      <c r="O8" s="50"/>
      <c r="P8" s="50"/>
      <c r="Q8" s="50"/>
    </row>
    <row r="9" spans="1:23" s="47" customFormat="1" ht="16.5" customHeight="1">
      <c r="A9" s="48"/>
      <c r="B9" s="48"/>
      <c r="C9" s="56" t="s">
        <v>71</v>
      </c>
      <c r="D9" s="57">
        <f>D4-D7-D8</f>
        <v>1561.9399999999441</v>
      </c>
      <c r="E9" s="53"/>
      <c r="F9" s="95" t="s">
        <v>22</v>
      </c>
      <c r="G9" s="96">
        <f>AA96</f>
        <v>8</v>
      </c>
      <c r="I9" s="58"/>
      <c r="K9" s="50"/>
      <c r="L9" s="50"/>
      <c r="M9" s="50"/>
      <c r="N9" s="50"/>
      <c r="O9" s="50"/>
      <c r="P9" s="50"/>
      <c r="Q9" s="50"/>
    </row>
    <row r="10" spans="1:23" s="47" customFormat="1" ht="16.5" customHeight="1">
      <c r="A10" s="48"/>
      <c r="B10" s="48"/>
      <c r="C10" s="51"/>
      <c r="D10" s="52"/>
      <c r="E10" s="53"/>
      <c r="F10" s="95" t="s">
        <v>35</v>
      </c>
      <c r="G10" s="96">
        <f>AB96</f>
        <v>0</v>
      </c>
      <c r="I10" s="58"/>
      <c r="K10" s="50"/>
      <c r="L10" s="50"/>
      <c r="M10" s="50"/>
      <c r="N10" s="50"/>
      <c r="O10" s="50"/>
      <c r="P10" s="50"/>
      <c r="Q10" s="50"/>
    </row>
    <row r="11" spans="1:23" s="47" customFormat="1" ht="16.5" customHeight="1">
      <c r="A11" s="48"/>
      <c r="B11" s="48"/>
      <c r="C11" s="119" t="s">
        <v>65</v>
      </c>
      <c r="D11" s="120"/>
      <c r="E11" s="81"/>
      <c r="F11" s="95" t="s">
        <v>36</v>
      </c>
      <c r="G11" s="96">
        <f>AC96</f>
        <v>0</v>
      </c>
      <c r="I11" s="58"/>
      <c r="K11" s="50"/>
      <c r="L11" s="50"/>
      <c r="M11" s="50"/>
      <c r="N11" s="50"/>
      <c r="O11" s="50"/>
      <c r="P11" s="50"/>
      <c r="Q11" s="50"/>
    </row>
    <row r="12" spans="1:23" s="47" customFormat="1" ht="16.5" customHeight="1" thickBot="1">
      <c r="A12" s="48"/>
      <c r="B12" s="48"/>
      <c r="C12" s="54" t="s">
        <v>68</v>
      </c>
      <c r="D12" s="55">
        <f>L95</f>
        <v>15000</v>
      </c>
      <c r="E12" s="53"/>
      <c r="F12" s="97" t="s">
        <v>34</v>
      </c>
      <c r="G12" s="98">
        <f>AD96</f>
        <v>0</v>
      </c>
      <c r="I12" s="58"/>
      <c r="K12" s="50"/>
      <c r="L12" s="50"/>
      <c r="M12" s="50"/>
      <c r="N12" s="50"/>
      <c r="O12" s="50"/>
      <c r="P12" s="50"/>
      <c r="Q12" s="50"/>
    </row>
    <row r="13" spans="1:23" s="47" customFormat="1" ht="16.5" customHeight="1">
      <c r="A13" s="48"/>
      <c r="B13" s="48"/>
      <c r="C13" s="54" t="s">
        <v>72</v>
      </c>
      <c r="D13" s="55">
        <f>H4-D12</f>
        <v>5000</v>
      </c>
      <c r="E13" s="53"/>
      <c r="F13" s="53"/>
      <c r="J13" s="58"/>
      <c r="K13" s="50"/>
      <c r="L13" s="50"/>
      <c r="M13" s="50"/>
      <c r="N13" s="50"/>
      <c r="O13" s="50"/>
      <c r="P13" s="50"/>
      <c r="Q13" s="50"/>
    </row>
    <row r="14" spans="1:23" s="47" customFormat="1" ht="16.5" customHeight="1">
      <c r="A14" s="48"/>
      <c r="B14" s="48"/>
      <c r="C14" s="54"/>
      <c r="D14" s="55"/>
      <c r="E14" s="53"/>
      <c r="F14" s="53"/>
      <c r="J14" s="58"/>
      <c r="K14" s="50"/>
      <c r="L14" s="50"/>
      <c r="M14" s="50"/>
      <c r="N14" s="50"/>
      <c r="O14" s="50"/>
      <c r="P14" s="50"/>
      <c r="Q14" s="50"/>
    </row>
    <row r="15" spans="1:23" s="47" customFormat="1" ht="17" customHeight="1" thickBot="1">
      <c r="A15" s="48"/>
      <c r="B15" s="48"/>
      <c r="C15" s="56" t="s">
        <v>62</v>
      </c>
      <c r="D15" s="57">
        <f>M95</f>
        <v>0</v>
      </c>
      <c r="E15" s="53"/>
      <c r="F15" s="48"/>
      <c r="G15" s="53"/>
      <c r="H15" s="52"/>
      <c r="K15" s="48"/>
      <c r="L15" s="48"/>
      <c r="M15" s="48"/>
      <c r="N15" s="48"/>
      <c r="O15" s="48"/>
      <c r="P15" s="48"/>
      <c r="Q15" s="48"/>
    </row>
    <row r="16" spans="1:23" ht="9.75" customHeight="1" thickTop="1">
      <c r="A16" s="10"/>
      <c r="B16" s="10"/>
      <c r="C16" s="11"/>
      <c r="D16" s="11"/>
      <c r="E16" s="10"/>
      <c r="F16" s="10"/>
      <c r="G16" s="10"/>
      <c r="H16" s="11"/>
      <c r="I16" s="11"/>
      <c r="J16" s="11"/>
      <c r="K16" s="10"/>
      <c r="L16" s="10"/>
      <c r="M16" s="10"/>
      <c r="N16" s="10"/>
      <c r="O16" s="10"/>
      <c r="P16" s="10"/>
      <c r="Q16" s="10"/>
      <c r="R16" s="116" t="s">
        <v>10</v>
      </c>
      <c r="S16" s="118"/>
      <c r="T16" s="116" t="s">
        <v>9</v>
      </c>
      <c r="U16" s="117"/>
      <c r="V16" s="118"/>
      <c r="W16" s="20" t="s">
        <v>12</v>
      </c>
    </row>
    <row r="17" spans="1:31" ht="13">
      <c r="A17" s="12"/>
      <c r="B17" s="12"/>
      <c r="C17" s="12"/>
      <c r="D17" s="12"/>
      <c r="E17" s="12"/>
      <c r="F17" s="12"/>
      <c r="G17" s="12"/>
      <c r="H17" s="12"/>
      <c r="I17" s="12"/>
      <c r="J17" s="23"/>
      <c r="K17" s="30"/>
      <c r="L17" s="45"/>
      <c r="M17" s="23"/>
      <c r="N17" s="39"/>
      <c r="O17" s="41"/>
      <c r="P17" s="41"/>
      <c r="Q17" s="40"/>
      <c r="R17" s="34"/>
      <c r="S17" s="13"/>
      <c r="T17" s="14"/>
      <c r="U17" s="12"/>
      <c r="V17" s="15"/>
      <c r="W17" s="4"/>
    </row>
    <row r="18" spans="1:31" ht="42">
      <c r="A18" s="16" t="s">
        <v>4</v>
      </c>
      <c r="B18" s="17" t="s">
        <v>0</v>
      </c>
      <c r="C18" s="16" t="s">
        <v>2</v>
      </c>
      <c r="D18" s="16" t="s">
        <v>3</v>
      </c>
      <c r="E18" s="16" t="s">
        <v>74</v>
      </c>
      <c r="F18" s="16" t="s">
        <v>61</v>
      </c>
      <c r="G18" s="16" t="s">
        <v>7</v>
      </c>
      <c r="H18" s="17" t="s">
        <v>75</v>
      </c>
      <c r="I18" s="17" t="s">
        <v>37</v>
      </c>
      <c r="J18" s="24" t="s">
        <v>23</v>
      </c>
      <c r="K18" s="31" t="s">
        <v>31</v>
      </c>
      <c r="L18" s="46" t="s">
        <v>73</v>
      </c>
      <c r="M18" s="24" t="s">
        <v>63</v>
      </c>
      <c r="N18" s="38" t="s">
        <v>40</v>
      </c>
      <c r="O18" s="42" t="s">
        <v>41</v>
      </c>
      <c r="P18" s="42" t="s">
        <v>42</v>
      </c>
      <c r="Q18" s="37" t="s">
        <v>43</v>
      </c>
      <c r="R18" s="36" t="s">
        <v>1</v>
      </c>
      <c r="S18" s="17" t="s">
        <v>16</v>
      </c>
      <c r="T18" s="18" t="s">
        <v>1</v>
      </c>
      <c r="U18" s="17" t="s">
        <v>14</v>
      </c>
      <c r="V18" s="19" t="s">
        <v>15</v>
      </c>
      <c r="W18" s="5" t="s">
        <v>13</v>
      </c>
      <c r="Y18" s="32" t="s">
        <v>8</v>
      </c>
      <c r="Z18" s="32" t="s">
        <v>11</v>
      </c>
      <c r="AA18" s="32" t="s">
        <v>17</v>
      </c>
      <c r="AB18" s="32" t="s">
        <v>32</v>
      </c>
      <c r="AC18" s="32" t="s">
        <v>33</v>
      </c>
      <c r="AD18" s="32" t="s">
        <v>34</v>
      </c>
      <c r="AE18" s="32"/>
    </row>
    <row r="19" spans="1:31" ht="20" customHeight="1">
      <c r="A19" s="3">
        <v>1</v>
      </c>
      <c r="B19" s="7">
        <v>41509</v>
      </c>
      <c r="C19" s="8"/>
      <c r="D19" s="8" t="s">
        <v>78</v>
      </c>
      <c r="E19" s="9" t="s">
        <v>79</v>
      </c>
      <c r="F19" s="9" t="s">
        <v>77</v>
      </c>
      <c r="G19" s="9" t="s">
        <v>8</v>
      </c>
      <c r="H19" s="60">
        <v>5582</v>
      </c>
      <c r="I19" s="60">
        <v>82507</v>
      </c>
      <c r="J19" s="61">
        <v>85500</v>
      </c>
      <c r="K19" s="62" t="s">
        <v>38</v>
      </c>
      <c r="L19" s="105"/>
      <c r="M19" s="64"/>
      <c r="N19" s="65">
        <v>1</v>
      </c>
      <c r="O19" s="66" t="s">
        <v>45</v>
      </c>
      <c r="P19" s="67" t="s">
        <v>51</v>
      </c>
      <c r="Q19" s="64" t="s">
        <v>50</v>
      </c>
      <c r="R19" s="63">
        <f>IF(G19="Pending",(H19+L19),IF(G19="Withdrawn",0,IF(G19="Closed",0,IF(G19="Denied - ratios",0,IF(G19="Denied - credit score",0,IF(G19="Denied - ratios/credit score",0,IF(G19="","")))))))</f>
        <v>0</v>
      </c>
      <c r="S19" s="68">
        <f>R19</f>
        <v>0</v>
      </c>
      <c r="T19" s="63">
        <f>IF(G19="Closed",H19,IF(G19="PENDING",0,IF(G19="Withdrawn",0,IF(G19="Denied - ratios",0,IF(G19="Denied - credit score",0,IF(G19="Denied - ratios/credit score",0,IF(G19="","")))))))</f>
        <v>5582</v>
      </c>
      <c r="U19" s="69">
        <f>T19</f>
        <v>5582</v>
      </c>
      <c r="V19" s="70">
        <f>$D$4-U19</f>
        <v>324418</v>
      </c>
      <c r="W19" s="6">
        <f>($D$4-R19-T19)</f>
        <v>324418</v>
      </c>
      <c r="Y19" s="1">
        <f t="shared" ref="Y19:Y50" si="0">IF(G19="Closed",1,0)</f>
        <v>1</v>
      </c>
      <c r="Z19" s="1">
        <f t="shared" ref="Z19:Z50" si="1">IF(G19="Pending",1,0)</f>
        <v>0</v>
      </c>
      <c r="AA19" s="1">
        <f t="shared" ref="AA19:AA50" si="2">IF(G19="Withdrawn",1,0)</f>
        <v>0</v>
      </c>
      <c r="AB19" s="1">
        <f t="shared" ref="AB19:AB50" si="3">IF(G19="Denied - ratios",1,0)</f>
        <v>0</v>
      </c>
      <c r="AC19" s="1">
        <f t="shared" ref="AC19:AC50" si="4">IF(G19="Denied - credit score",1,0)</f>
        <v>0</v>
      </c>
      <c r="AD19" s="1">
        <f t="shared" ref="AD19:AD50" si="5">IF(G19="Denied - ratios/credit score",1,0)</f>
        <v>0</v>
      </c>
    </row>
    <row r="20" spans="1:31" ht="19.5" customHeight="1">
      <c r="A20" s="3">
        <f t="shared" ref="A20:A51" si="6">A19+1</f>
        <v>2</v>
      </c>
      <c r="B20" s="7">
        <v>41512</v>
      </c>
      <c r="C20" s="8"/>
      <c r="D20" s="8" t="s">
        <v>80</v>
      </c>
      <c r="E20" s="9" t="s">
        <v>81</v>
      </c>
      <c r="F20" s="9" t="s">
        <v>77</v>
      </c>
      <c r="G20" s="9" t="s">
        <v>8</v>
      </c>
      <c r="H20" s="60">
        <v>5500</v>
      </c>
      <c r="I20" s="60">
        <v>74893</v>
      </c>
      <c r="J20" s="61">
        <v>77000</v>
      </c>
      <c r="K20" s="71" t="s">
        <v>38</v>
      </c>
      <c r="L20" s="105"/>
      <c r="M20" s="64"/>
      <c r="N20" s="72">
        <v>1</v>
      </c>
      <c r="O20" s="66" t="s">
        <v>45</v>
      </c>
      <c r="P20" s="67" t="s">
        <v>51</v>
      </c>
      <c r="Q20" s="64" t="s">
        <v>50</v>
      </c>
      <c r="R20" s="63">
        <f t="shared" ref="R20:R82" si="7">IF(G20="Pending",(H20+L20),IF(G20="Withdrawn",0,IF(G20="Closed",0,IF(G20="Denied - ratios",0,IF(G20="Denied - credit score",0,IF(G20="Denied - ratios/credit score",0,IF(G20="","")))))))</f>
        <v>0</v>
      </c>
      <c r="S20" s="68">
        <f>R20+S19</f>
        <v>0</v>
      </c>
      <c r="T20" s="63">
        <f t="shared" ref="T20:T82" si="8">IF(G20="Closed",H20,IF(G20="PENDING",0,IF(G20="Withdrawn",0,IF(G20="Denied - ratios",0,IF(G20="Denied - credit score",0,IF(G20="Denied - ratios/credit score",0,IF(G20="","")))))))</f>
        <v>5500</v>
      </c>
      <c r="U20" s="69">
        <f>T20+U19</f>
        <v>11082</v>
      </c>
      <c r="V20" s="70">
        <f t="shared" ref="V20:V82" si="9">$D$4-U20</f>
        <v>318918</v>
      </c>
      <c r="W20" s="6">
        <f>W19-R20-T20</f>
        <v>318918</v>
      </c>
      <c r="Y20" s="1">
        <f t="shared" si="0"/>
        <v>1</v>
      </c>
      <c r="Z20" s="1">
        <f t="shared" si="1"/>
        <v>0</v>
      </c>
      <c r="AA20" s="1">
        <f t="shared" si="2"/>
        <v>0</v>
      </c>
      <c r="AB20" s="1">
        <f t="shared" si="3"/>
        <v>0</v>
      </c>
      <c r="AC20" s="1">
        <f t="shared" si="4"/>
        <v>0</v>
      </c>
      <c r="AD20" s="1">
        <f t="shared" si="5"/>
        <v>0</v>
      </c>
    </row>
    <row r="21" spans="1:31" ht="20" customHeight="1">
      <c r="A21" s="3">
        <f t="shared" si="6"/>
        <v>3</v>
      </c>
      <c r="B21" s="7"/>
      <c r="C21" s="8"/>
      <c r="D21" s="8" t="s">
        <v>82</v>
      </c>
      <c r="E21" s="9"/>
      <c r="F21" s="9" t="s">
        <v>77</v>
      </c>
      <c r="G21" s="9" t="s">
        <v>17</v>
      </c>
      <c r="H21" s="60"/>
      <c r="I21" s="60"/>
      <c r="J21" s="61"/>
      <c r="K21" s="71"/>
      <c r="L21" s="105"/>
      <c r="M21" s="64"/>
      <c r="N21" s="72"/>
      <c r="O21" s="35"/>
      <c r="P21" s="43"/>
      <c r="Q21" s="64"/>
      <c r="R21" s="63">
        <f t="shared" si="7"/>
        <v>0</v>
      </c>
      <c r="S21" s="68">
        <f t="shared" ref="S21:S83" si="10">R21+S20</f>
        <v>0</v>
      </c>
      <c r="T21" s="63">
        <f t="shared" si="8"/>
        <v>0</v>
      </c>
      <c r="U21" s="69">
        <f t="shared" ref="U21:U83" si="11">T21+U20</f>
        <v>11082</v>
      </c>
      <c r="V21" s="70">
        <f t="shared" si="9"/>
        <v>318918</v>
      </c>
      <c r="W21" s="6">
        <f t="shared" ref="W21:W83" si="12">W20-R21-T21</f>
        <v>318918</v>
      </c>
      <c r="Y21" s="1">
        <f t="shared" si="0"/>
        <v>0</v>
      </c>
      <c r="Z21" s="1">
        <f t="shared" si="1"/>
        <v>0</v>
      </c>
      <c r="AA21" s="1">
        <f t="shared" si="2"/>
        <v>1</v>
      </c>
      <c r="AB21" s="1">
        <f t="shared" si="3"/>
        <v>0</v>
      </c>
      <c r="AC21" s="1">
        <f t="shared" si="4"/>
        <v>0</v>
      </c>
      <c r="AD21" s="1">
        <f t="shared" si="5"/>
        <v>0</v>
      </c>
    </row>
    <row r="22" spans="1:31" ht="20" customHeight="1">
      <c r="A22" s="3">
        <f t="shared" si="6"/>
        <v>4</v>
      </c>
      <c r="B22" s="7">
        <v>41550</v>
      </c>
      <c r="C22" s="8"/>
      <c r="D22" s="8" t="s">
        <v>83</v>
      </c>
      <c r="E22" s="9" t="s">
        <v>84</v>
      </c>
      <c r="F22" s="9" t="s">
        <v>77</v>
      </c>
      <c r="G22" s="9" t="s">
        <v>8</v>
      </c>
      <c r="H22" s="60">
        <v>10000</v>
      </c>
      <c r="I22" s="60">
        <v>74200</v>
      </c>
      <c r="J22" s="61">
        <v>82500</v>
      </c>
      <c r="K22" s="62" t="s">
        <v>29</v>
      </c>
      <c r="L22" s="105"/>
      <c r="M22" s="64"/>
      <c r="N22" s="65">
        <v>2</v>
      </c>
      <c r="O22" s="73" t="s">
        <v>45</v>
      </c>
      <c r="P22" s="74" t="s">
        <v>51</v>
      </c>
      <c r="Q22" s="64" t="s">
        <v>50</v>
      </c>
      <c r="R22" s="63">
        <f t="shared" si="7"/>
        <v>0</v>
      </c>
      <c r="S22" s="68">
        <f t="shared" si="10"/>
        <v>0</v>
      </c>
      <c r="T22" s="63">
        <f t="shared" si="8"/>
        <v>10000</v>
      </c>
      <c r="U22" s="69">
        <f t="shared" si="11"/>
        <v>21082</v>
      </c>
      <c r="V22" s="70">
        <f t="shared" si="9"/>
        <v>308918</v>
      </c>
      <c r="W22" s="6">
        <f t="shared" si="12"/>
        <v>308918</v>
      </c>
      <c r="Y22" s="1">
        <f t="shared" si="0"/>
        <v>1</v>
      </c>
      <c r="Z22" s="1">
        <f t="shared" si="1"/>
        <v>0</v>
      </c>
      <c r="AA22" s="1">
        <f t="shared" si="2"/>
        <v>0</v>
      </c>
      <c r="AB22" s="1">
        <f t="shared" si="3"/>
        <v>0</v>
      </c>
      <c r="AC22" s="1">
        <f t="shared" si="4"/>
        <v>0</v>
      </c>
      <c r="AD22" s="1">
        <f t="shared" si="5"/>
        <v>0</v>
      </c>
    </row>
    <row r="23" spans="1:31" ht="20" customHeight="1">
      <c r="A23" s="3">
        <f t="shared" si="6"/>
        <v>5</v>
      </c>
      <c r="B23" s="7">
        <v>41556</v>
      </c>
      <c r="C23" s="8"/>
      <c r="D23" s="8" t="s">
        <v>85</v>
      </c>
      <c r="E23" s="9" t="s">
        <v>86</v>
      </c>
      <c r="F23" s="9" t="s">
        <v>77</v>
      </c>
      <c r="G23" s="9" t="s">
        <v>8</v>
      </c>
      <c r="H23" s="60">
        <v>10000</v>
      </c>
      <c r="I23" s="60">
        <v>83200</v>
      </c>
      <c r="J23" s="61">
        <v>104000</v>
      </c>
      <c r="K23" s="71" t="s">
        <v>29</v>
      </c>
      <c r="L23" s="105"/>
      <c r="M23" s="64"/>
      <c r="N23" s="72">
        <v>1</v>
      </c>
      <c r="O23" s="66" t="s">
        <v>45</v>
      </c>
      <c r="P23" s="67" t="s">
        <v>51</v>
      </c>
      <c r="Q23" s="64" t="s">
        <v>50</v>
      </c>
      <c r="R23" s="63">
        <f t="shared" si="7"/>
        <v>0</v>
      </c>
      <c r="S23" s="68">
        <f t="shared" si="10"/>
        <v>0</v>
      </c>
      <c r="T23" s="63">
        <f t="shared" si="8"/>
        <v>10000</v>
      </c>
      <c r="U23" s="69">
        <f t="shared" si="11"/>
        <v>31082</v>
      </c>
      <c r="V23" s="70">
        <f t="shared" si="9"/>
        <v>298918</v>
      </c>
      <c r="W23" s="6">
        <f t="shared" si="12"/>
        <v>298918</v>
      </c>
      <c r="Y23" s="1">
        <f t="shared" si="0"/>
        <v>1</v>
      </c>
      <c r="Z23" s="1">
        <f t="shared" si="1"/>
        <v>0</v>
      </c>
      <c r="AA23" s="1">
        <f t="shared" si="2"/>
        <v>0</v>
      </c>
      <c r="AB23" s="1">
        <f t="shared" si="3"/>
        <v>0</v>
      </c>
      <c r="AC23" s="1">
        <f t="shared" si="4"/>
        <v>0</v>
      </c>
      <c r="AD23" s="1">
        <f t="shared" si="5"/>
        <v>0</v>
      </c>
    </row>
    <row r="24" spans="1:31" ht="20" customHeight="1">
      <c r="A24" s="3">
        <f t="shared" si="6"/>
        <v>6</v>
      </c>
      <c r="B24" s="7">
        <v>41558</v>
      </c>
      <c r="C24" s="8"/>
      <c r="D24" s="8" t="s">
        <v>87</v>
      </c>
      <c r="E24" s="9" t="s">
        <v>88</v>
      </c>
      <c r="F24" s="9" t="s">
        <v>77</v>
      </c>
      <c r="G24" s="9" t="s">
        <v>8</v>
      </c>
      <c r="H24" s="60">
        <v>6000</v>
      </c>
      <c r="I24" s="60">
        <v>82230</v>
      </c>
      <c r="J24" s="61">
        <v>80500</v>
      </c>
      <c r="K24" s="71" t="s">
        <v>26</v>
      </c>
      <c r="L24" s="105"/>
      <c r="M24" s="64"/>
      <c r="N24" s="72">
        <v>2</v>
      </c>
      <c r="O24" s="66" t="s">
        <v>44</v>
      </c>
      <c r="P24" s="67" t="s">
        <v>60</v>
      </c>
      <c r="Q24" s="64" t="s">
        <v>50</v>
      </c>
      <c r="R24" s="63">
        <f t="shared" si="7"/>
        <v>0</v>
      </c>
      <c r="S24" s="68">
        <f t="shared" si="10"/>
        <v>0</v>
      </c>
      <c r="T24" s="63">
        <f t="shared" si="8"/>
        <v>6000</v>
      </c>
      <c r="U24" s="69">
        <f t="shared" si="11"/>
        <v>37082</v>
      </c>
      <c r="V24" s="70">
        <f t="shared" si="9"/>
        <v>292918</v>
      </c>
      <c r="W24" s="6">
        <f t="shared" si="12"/>
        <v>292918</v>
      </c>
      <c r="Y24" s="1">
        <f t="shared" si="0"/>
        <v>1</v>
      </c>
      <c r="Z24" s="1">
        <f t="shared" si="1"/>
        <v>0</v>
      </c>
      <c r="AA24" s="1">
        <f t="shared" si="2"/>
        <v>0</v>
      </c>
      <c r="AB24" s="1">
        <f t="shared" si="3"/>
        <v>0</v>
      </c>
      <c r="AC24" s="1">
        <f t="shared" si="4"/>
        <v>0</v>
      </c>
      <c r="AD24" s="1">
        <f t="shared" si="5"/>
        <v>0</v>
      </c>
    </row>
    <row r="25" spans="1:31" ht="20" customHeight="1">
      <c r="A25" s="3">
        <f t="shared" si="6"/>
        <v>7</v>
      </c>
      <c r="B25" s="7">
        <v>41583</v>
      </c>
      <c r="C25" s="8"/>
      <c r="D25" s="8" t="s">
        <v>89</v>
      </c>
      <c r="E25" s="9" t="s">
        <v>90</v>
      </c>
      <c r="F25" s="9" t="s">
        <v>77</v>
      </c>
      <c r="G25" s="9" t="s">
        <v>8</v>
      </c>
      <c r="H25" s="60">
        <v>7200</v>
      </c>
      <c r="I25" s="60">
        <v>70695</v>
      </c>
      <c r="J25" s="61">
        <v>72000</v>
      </c>
      <c r="K25" s="33" t="s">
        <v>38</v>
      </c>
      <c r="L25" s="105"/>
      <c r="M25" s="64"/>
      <c r="N25" s="72">
        <v>1</v>
      </c>
      <c r="O25" s="66" t="s">
        <v>45</v>
      </c>
      <c r="P25" s="67" t="s">
        <v>51</v>
      </c>
      <c r="Q25" s="64" t="s">
        <v>50</v>
      </c>
      <c r="R25" s="63">
        <f t="shared" si="7"/>
        <v>0</v>
      </c>
      <c r="S25" s="68">
        <f t="shared" si="10"/>
        <v>0</v>
      </c>
      <c r="T25" s="63">
        <f t="shared" si="8"/>
        <v>7200</v>
      </c>
      <c r="U25" s="69">
        <f t="shared" si="11"/>
        <v>44282</v>
      </c>
      <c r="V25" s="70">
        <f t="shared" si="9"/>
        <v>285718</v>
      </c>
      <c r="W25" s="6">
        <f t="shared" si="12"/>
        <v>285718</v>
      </c>
      <c r="Y25" s="1">
        <f t="shared" si="0"/>
        <v>1</v>
      </c>
      <c r="Z25" s="1">
        <f t="shared" si="1"/>
        <v>0</v>
      </c>
      <c r="AA25" s="1">
        <f t="shared" si="2"/>
        <v>0</v>
      </c>
      <c r="AB25" s="1">
        <f t="shared" si="3"/>
        <v>0</v>
      </c>
      <c r="AC25" s="1">
        <f t="shared" si="4"/>
        <v>0</v>
      </c>
      <c r="AD25" s="1">
        <f t="shared" si="5"/>
        <v>0</v>
      </c>
    </row>
    <row r="26" spans="1:31" ht="20" customHeight="1">
      <c r="A26" s="3">
        <f t="shared" si="6"/>
        <v>8</v>
      </c>
      <c r="B26" s="7">
        <v>41656</v>
      </c>
      <c r="C26" s="8"/>
      <c r="D26" s="8" t="s">
        <v>91</v>
      </c>
      <c r="E26" s="9" t="s">
        <v>137</v>
      </c>
      <c r="F26" s="9" t="s">
        <v>77</v>
      </c>
      <c r="G26" s="9" t="s">
        <v>8</v>
      </c>
      <c r="H26" s="60">
        <v>7330</v>
      </c>
      <c r="I26" s="60">
        <v>77696</v>
      </c>
      <c r="J26" s="61">
        <v>83000</v>
      </c>
      <c r="K26" s="71" t="s">
        <v>38</v>
      </c>
      <c r="L26" s="105"/>
      <c r="M26" s="64"/>
      <c r="N26" s="72">
        <v>2</v>
      </c>
      <c r="O26" s="73" t="s">
        <v>45</v>
      </c>
      <c r="P26" s="74" t="s">
        <v>51</v>
      </c>
      <c r="Q26" s="64" t="s">
        <v>48</v>
      </c>
      <c r="R26" s="63">
        <f t="shared" si="7"/>
        <v>0</v>
      </c>
      <c r="S26" s="68">
        <f t="shared" si="10"/>
        <v>0</v>
      </c>
      <c r="T26" s="63">
        <f t="shared" si="8"/>
        <v>7330</v>
      </c>
      <c r="U26" s="69">
        <f t="shared" si="11"/>
        <v>51612</v>
      </c>
      <c r="V26" s="70">
        <f t="shared" si="9"/>
        <v>278388</v>
      </c>
      <c r="W26" s="6">
        <f t="shared" si="12"/>
        <v>278388</v>
      </c>
      <c r="Y26" s="1">
        <f t="shared" si="0"/>
        <v>1</v>
      </c>
      <c r="Z26" s="1">
        <f t="shared" si="1"/>
        <v>0</v>
      </c>
      <c r="AA26" s="1">
        <f t="shared" si="2"/>
        <v>0</v>
      </c>
      <c r="AB26" s="1">
        <f t="shared" si="3"/>
        <v>0</v>
      </c>
      <c r="AC26" s="1">
        <f t="shared" si="4"/>
        <v>0</v>
      </c>
      <c r="AD26" s="1">
        <f t="shared" si="5"/>
        <v>0</v>
      </c>
    </row>
    <row r="27" spans="1:31" ht="20" customHeight="1">
      <c r="A27" s="3">
        <f t="shared" si="6"/>
        <v>9</v>
      </c>
      <c r="B27" s="7">
        <v>41598</v>
      </c>
      <c r="C27" s="8"/>
      <c r="D27" s="8" t="s">
        <v>92</v>
      </c>
      <c r="E27" s="9" t="s">
        <v>130</v>
      </c>
      <c r="F27" s="9" t="s">
        <v>77</v>
      </c>
      <c r="G27" s="9" t="s">
        <v>8</v>
      </c>
      <c r="H27" s="60">
        <v>8536.7800000000007</v>
      </c>
      <c r="I27" s="60">
        <v>28986</v>
      </c>
      <c r="J27" s="61">
        <v>30156</v>
      </c>
      <c r="K27" s="71" t="s">
        <v>29</v>
      </c>
      <c r="L27" s="105"/>
      <c r="M27" s="64"/>
      <c r="N27" s="65">
        <v>2</v>
      </c>
      <c r="O27" s="35" t="s">
        <v>45</v>
      </c>
      <c r="P27" s="43" t="s">
        <v>51</v>
      </c>
      <c r="Q27" s="64" t="s">
        <v>48</v>
      </c>
      <c r="R27" s="63">
        <f t="shared" si="7"/>
        <v>0</v>
      </c>
      <c r="S27" s="68">
        <f t="shared" si="10"/>
        <v>0</v>
      </c>
      <c r="T27" s="63">
        <f t="shared" si="8"/>
        <v>8536.7800000000007</v>
      </c>
      <c r="U27" s="69">
        <f t="shared" si="11"/>
        <v>60148.78</v>
      </c>
      <c r="V27" s="70">
        <f t="shared" si="9"/>
        <v>269851.21999999997</v>
      </c>
      <c r="W27" s="6">
        <f t="shared" si="12"/>
        <v>269851.21999999997</v>
      </c>
      <c r="Y27" s="1">
        <f t="shared" si="0"/>
        <v>1</v>
      </c>
      <c r="Z27" s="1">
        <f t="shared" si="1"/>
        <v>0</v>
      </c>
      <c r="AA27" s="1">
        <f t="shared" si="2"/>
        <v>0</v>
      </c>
      <c r="AB27" s="1">
        <f t="shared" si="3"/>
        <v>0</v>
      </c>
      <c r="AC27" s="1">
        <f t="shared" si="4"/>
        <v>0</v>
      </c>
      <c r="AD27" s="1">
        <f t="shared" si="5"/>
        <v>0</v>
      </c>
    </row>
    <row r="28" spans="1:31" ht="20" customHeight="1">
      <c r="A28" s="3">
        <f t="shared" si="6"/>
        <v>10</v>
      </c>
      <c r="B28" s="7">
        <v>41481</v>
      </c>
      <c r="C28" s="8"/>
      <c r="D28" s="8" t="s">
        <v>93</v>
      </c>
      <c r="E28" s="9" t="s">
        <v>94</v>
      </c>
      <c r="F28" s="9" t="s">
        <v>77</v>
      </c>
      <c r="G28" s="9" t="s">
        <v>8</v>
      </c>
      <c r="H28" s="60">
        <v>10000</v>
      </c>
      <c r="I28" s="60">
        <v>52400</v>
      </c>
      <c r="J28" s="61">
        <v>65500</v>
      </c>
      <c r="K28" s="71" t="s">
        <v>29</v>
      </c>
      <c r="L28" s="105"/>
      <c r="M28" s="64"/>
      <c r="N28" s="72">
        <v>1</v>
      </c>
      <c r="O28" s="66" t="s">
        <v>45</v>
      </c>
      <c r="P28" s="67" t="s">
        <v>51</v>
      </c>
      <c r="Q28" s="64" t="s">
        <v>49</v>
      </c>
      <c r="R28" s="63">
        <f t="shared" si="7"/>
        <v>0</v>
      </c>
      <c r="S28" s="68">
        <f t="shared" si="10"/>
        <v>0</v>
      </c>
      <c r="T28" s="63">
        <f t="shared" si="8"/>
        <v>10000</v>
      </c>
      <c r="U28" s="69">
        <f t="shared" si="11"/>
        <v>70148.78</v>
      </c>
      <c r="V28" s="70">
        <f t="shared" si="9"/>
        <v>259851.22</v>
      </c>
      <c r="W28" s="6">
        <f t="shared" si="12"/>
        <v>259851.21999999997</v>
      </c>
      <c r="Y28" s="1">
        <f t="shared" si="0"/>
        <v>1</v>
      </c>
      <c r="Z28" s="1">
        <f t="shared" si="1"/>
        <v>0</v>
      </c>
      <c r="AA28" s="1">
        <f t="shared" si="2"/>
        <v>0</v>
      </c>
      <c r="AB28" s="1">
        <f t="shared" si="3"/>
        <v>0</v>
      </c>
      <c r="AC28" s="1">
        <f t="shared" si="4"/>
        <v>0</v>
      </c>
      <c r="AD28" s="1">
        <f t="shared" si="5"/>
        <v>0</v>
      </c>
    </row>
    <row r="29" spans="1:31" ht="20" customHeight="1">
      <c r="A29" s="3">
        <f t="shared" si="6"/>
        <v>11</v>
      </c>
      <c r="B29" s="7"/>
      <c r="C29" s="8"/>
      <c r="D29" s="8" t="s">
        <v>95</v>
      </c>
      <c r="E29" s="9"/>
      <c r="F29" s="9" t="s">
        <v>77</v>
      </c>
      <c r="G29" s="9" t="s">
        <v>17</v>
      </c>
      <c r="H29" s="60"/>
      <c r="I29" s="60"/>
      <c r="J29" s="75"/>
      <c r="K29" s="62"/>
      <c r="L29" s="105"/>
      <c r="M29" s="64"/>
      <c r="N29" s="65"/>
      <c r="O29" s="35" t="s">
        <v>44</v>
      </c>
      <c r="P29" s="67"/>
      <c r="Q29" s="64"/>
      <c r="R29" s="63">
        <f t="shared" si="7"/>
        <v>0</v>
      </c>
      <c r="S29" s="68">
        <f t="shared" si="10"/>
        <v>0</v>
      </c>
      <c r="T29" s="63">
        <f t="shared" si="8"/>
        <v>0</v>
      </c>
      <c r="U29" s="69">
        <f t="shared" si="11"/>
        <v>70148.78</v>
      </c>
      <c r="V29" s="70">
        <f t="shared" si="9"/>
        <v>259851.22</v>
      </c>
      <c r="W29" s="6">
        <f t="shared" si="12"/>
        <v>259851.21999999997</v>
      </c>
      <c r="Y29" s="1">
        <f t="shared" si="0"/>
        <v>0</v>
      </c>
      <c r="Z29" s="1">
        <f t="shared" si="1"/>
        <v>0</v>
      </c>
      <c r="AA29" s="1">
        <f t="shared" si="2"/>
        <v>1</v>
      </c>
      <c r="AB29" s="1">
        <f t="shared" si="3"/>
        <v>0</v>
      </c>
      <c r="AC29" s="1">
        <f t="shared" si="4"/>
        <v>0</v>
      </c>
      <c r="AD29" s="1">
        <f t="shared" si="5"/>
        <v>0</v>
      </c>
    </row>
    <row r="30" spans="1:31" ht="20" customHeight="1">
      <c r="A30" s="3">
        <f t="shared" si="6"/>
        <v>12</v>
      </c>
      <c r="B30" s="7"/>
      <c r="C30" s="8"/>
      <c r="D30" s="8" t="s">
        <v>96</v>
      </c>
      <c r="E30" s="9"/>
      <c r="F30" s="9" t="s">
        <v>77</v>
      </c>
      <c r="G30" s="9" t="s">
        <v>17</v>
      </c>
      <c r="H30" s="60"/>
      <c r="I30" s="60"/>
      <c r="J30" s="75"/>
      <c r="K30" s="62"/>
      <c r="L30" s="105"/>
      <c r="M30" s="64"/>
      <c r="N30" s="65"/>
      <c r="O30" s="66"/>
      <c r="P30" s="67"/>
      <c r="Q30" s="64"/>
      <c r="R30" s="63">
        <f t="shared" si="7"/>
        <v>0</v>
      </c>
      <c r="S30" s="68">
        <f t="shared" si="10"/>
        <v>0</v>
      </c>
      <c r="T30" s="63">
        <f t="shared" si="8"/>
        <v>0</v>
      </c>
      <c r="U30" s="69">
        <f t="shared" si="11"/>
        <v>70148.78</v>
      </c>
      <c r="V30" s="70">
        <f t="shared" si="9"/>
        <v>259851.22</v>
      </c>
      <c r="W30" s="6">
        <f t="shared" si="12"/>
        <v>259851.21999999997</v>
      </c>
      <c r="Y30" s="1">
        <f t="shared" si="0"/>
        <v>0</v>
      </c>
      <c r="Z30" s="1">
        <f t="shared" si="1"/>
        <v>0</v>
      </c>
      <c r="AA30" s="1">
        <f t="shared" si="2"/>
        <v>1</v>
      </c>
      <c r="AB30" s="1">
        <f t="shared" si="3"/>
        <v>0</v>
      </c>
      <c r="AC30" s="1">
        <f t="shared" si="4"/>
        <v>0</v>
      </c>
      <c r="AD30" s="1">
        <f t="shared" si="5"/>
        <v>0</v>
      </c>
    </row>
    <row r="31" spans="1:31" ht="20" customHeight="1">
      <c r="A31" s="3">
        <f t="shared" si="6"/>
        <v>13</v>
      </c>
      <c r="B31" s="7">
        <v>41577</v>
      </c>
      <c r="C31" s="8"/>
      <c r="D31" s="8" t="s">
        <v>97</v>
      </c>
      <c r="E31" s="9" t="s">
        <v>98</v>
      </c>
      <c r="F31" s="9" t="s">
        <v>77</v>
      </c>
      <c r="G31" s="9" t="s">
        <v>8</v>
      </c>
      <c r="H31" s="60">
        <v>2870.74</v>
      </c>
      <c r="I31" s="60">
        <v>37087</v>
      </c>
      <c r="J31" s="75">
        <v>39000</v>
      </c>
      <c r="K31" s="71" t="s">
        <v>38</v>
      </c>
      <c r="L31" s="105"/>
      <c r="M31" s="64"/>
      <c r="N31" s="72">
        <v>1</v>
      </c>
      <c r="O31" s="66" t="s">
        <v>45</v>
      </c>
      <c r="P31" s="67" t="s">
        <v>51</v>
      </c>
      <c r="Q31" s="64" t="s">
        <v>49</v>
      </c>
      <c r="R31" s="63">
        <f t="shared" si="7"/>
        <v>0</v>
      </c>
      <c r="S31" s="68">
        <f t="shared" si="10"/>
        <v>0</v>
      </c>
      <c r="T31" s="63">
        <f t="shared" si="8"/>
        <v>2870.74</v>
      </c>
      <c r="U31" s="69">
        <f t="shared" si="11"/>
        <v>73019.520000000004</v>
      </c>
      <c r="V31" s="70">
        <f t="shared" si="9"/>
        <v>256980.47999999998</v>
      </c>
      <c r="W31" s="6">
        <f t="shared" si="12"/>
        <v>256980.47999999998</v>
      </c>
      <c r="Y31" s="1">
        <f t="shared" si="0"/>
        <v>1</v>
      </c>
      <c r="Z31" s="1">
        <f t="shared" si="1"/>
        <v>0</v>
      </c>
      <c r="AA31" s="1">
        <f t="shared" si="2"/>
        <v>0</v>
      </c>
      <c r="AB31" s="1">
        <f t="shared" si="3"/>
        <v>0</v>
      </c>
      <c r="AC31" s="1">
        <f t="shared" si="4"/>
        <v>0</v>
      </c>
      <c r="AD31" s="1">
        <f t="shared" si="5"/>
        <v>0</v>
      </c>
    </row>
    <row r="32" spans="1:31" ht="20" customHeight="1">
      <c r="A32" s="3">
        <f t="shared" si="6"/>
        <v>14</v>
      </c>
      <c r="B32" s="7">
        <v>41516</v>
      </c>
      <c r="C32" s="8"/>
      <c r="D32" s="8" t="s">
        <v>99</v>
      </c>
      <c r="E32" s="9" t="s">
        <v>100</v>
      </c>
      <c r="F32" s="9" t="s">
        <v>77</v>
      </c>
      <c r="G32" s="9" t="s">
        <v>8</v>
      </c>
      <c r="H32" s="60">
        <v>7280</v>
      </c>
      <c r="I32" s="60">
        <v>82968</v>
      </c>
      <c r="J32" s="75">
        <v>84500</v>
      </c>
      <c r="K32" s="62" t="s">
        <v>38</v>
      </c>
      <c r="L32" s="105"/>
      <c r="M32" s="64"/>
      <c r="N32" s="65">
        <v>7</v>
      </c>
      <c r="O32" s="73" t="s">
        <v>44</v>
      </c>
      <c r="P32" s="74" t="s">
        <v>51</v>
      </c>
      <c r="Q32" s="64" t="s">
        <v>49</v>
      </c>
      <c r="R32" s="63">
        <f t="shared" si="7"/>
        <v>0</v>
      </c>
      <c r="S32" s="68">
        <f t="shared" si="10"/>
        <v>0</v>
      </c>
      <c r="T32" s="63">
        <f t="shared" si="8"/>
        <v>7280</v>
      </c>
      <c r="U32" s="69">
        <f t="shared" si="11"/>
        <v>80299.520000000004</v>
      </c>
      <c r="V32" s="70">
        <f t="shared" si="9"/>
        <v>249700.47999999998</v>
      </c>
      <c r="W32" s="6">
        <f t="shared" si="12"/>
        <v>249700.47999999998</v>
      </c>
      <c r="Y32" s="1">
        <f t="shared" si="0"/>
        <v>1</v>
      </c>
      <c r="Z32" s="1">
        <f t="shared" si="1"/>
        <v>0</v>
      </c>
      <c r="AA32" s="1">
        <f t="shared" si="2"/>
        <v>0</v>
      </c>
      <c r="AB32" s="1">
        <f t="shared" si="3"/>
        <v>0</v>
      </c>
      <c r="AC32" s="1">
        <f t="shared" si="4"/>
        <v>0</v>
      </c>
      <c r="AD32" s="1">
        <f t="shared" si="5"/>
        <v>0</v>
      </c>
    </row>
    <row r="33" spans="1:30" ht="20" customHeight="1">
      <c r="A33" s="3">
        <f t="shared" si="6"/>
        <v>15</v>
      </c>
      <c r="B33" s="7"/>
      <c r="C33" s="8"/>
      <c r="D33" s="8" t="s">
        <v>101</v>
      </c>
      <c r="E33" s="9"/>
      <c r="F33" s="9" t="s">
        <v>77</v>
      </c>
      <c r="G33" s="9" t="s">
        <v>17</v>
      </c>
      <c r="H33" s="60"/>
      <c r="I33" s="60"/>
      <c r="J33" s="61"/>
      <c r="K33" s="62"/>
      <c r="L33" s="105"/>
      <c r="M33" s="64"/>
      <c r="N33" s="65"/>
      <c r="O33" s="66"/>
      <c r="P33" s="67"/>
      <c r="Q33" s="64"/>
      <c r="R33" s="63">
        <f t="shared" si="7"/>
        <v>0</v>
      </c>
      <c r="S33" s="68">
        <f t="shared" si="10"/>
        <v>0</v>
      </c>
      <c r="T33" s="63">
        <f t="shared" si="8"/>
        <v>0</v>
      </c>
      <c r="U33" s="69">
        <f t="shared" si="11"/>
        <v>80299.520000000004</v>
      </c>
      <c r="V33" s="70">
        <f t="shared" si="9"/>
        <v>249700.47999999998</v>
      </c>
      <c r="W33" s="6">
        <f t="shared" si="12"/>
        <v>249700.47999999998</v>
      </c>
      <c r="Y33" s="1">
        <f t="shared" si="0"/>
        <v>0</v>
      </c>
      <c r="Z33" s="1">
        <f t="shared" si="1"/>
        <v>0</v>
      </c>
      <c r="AA33" s="1">
        <f t="shared" si="2"/>
        <v>1</v>
      </c>
      <c r="AB33" s="1">
        <f t="shared" si="3"/>
        <v>0</v>
      </c>
      <c r="AC33" s="1">
        <f t="shared" si="4"/>
        <v>0</v>
      </c>
      <c r="AD33" s="1">
        <f t="shared" si="5"/>
        <v>0</v>
      </c>
    </row>
    <row r="34" spans="1:30" ht="20" customHeight="1">
      <c r="A34" s="3">
        <f t="shared" si="6"/>
        <v>16</v>
      </c>
      <c r="B34" s="7">
        <v>41656</v>
      </c>
      <c r="C34" s="8"/>
      <c r="D34" s="8" t="s">
        <v>102</v>
      </c>
      <c r="E34" s="9" t="s">
        <v>120</v>
      </c>
      <c r="F34" s="9" t="s">
        <v>77</v>
      </c>
      <c r="G34" s="9" t="s">
        <v>8</v>
      </c>
      <c r="H34" s="60">
        <v>8299</v>
      </c>
      <c r="I34" s="60">
        <v>76007</v>
      </c>
      <c r="J34" s="61">
        <v>83000</v>
      </c>
      <c r="K34" s="71" t="s">
        <v>38</v>
      </c>
      <c r="L34" s="105"/>
      <c r="M34" s="64"/>
      <c r="N34" s="72">
        <v>3</v>
      </c>
      <c r="O34" s="66" t="s">
        <v>45</v>
      </c>
      <c r="P34" s="67" t="s">
        <v>51</v>
      </c>
      <c r="Q34" s="64" t="s">
        <v>49</v>
      </c>
      <c r="R34" s="63">
        <f t="shared" si="7"/>
        <v>0</v>
      </c>
      <c r="S34" s="68">
        <f t="shared" si="10"/>
        <v>0</v>
      </c>
      <c r="T34" s="63">
        <f t="shared" si="8"/>
        <v>8299</v>
      </c>
      <c r="U34" s="69">
        <f t="shared" si="11"/>
        <v>88598.52</v>
      </c>
      <c r="V34" s="70">
        <f t="shared" si="9"/>
        <v>241401.47999999998</v>
      </c>
      <c r="W34" s="6">
        <f t="shared" si="12"/>
        <v>241401.47999999998</v>
      </c>
      <c r="Y34" s="1">
        <f t="shared" si="0"/>
        <v>1</v>
      </c>
      <c r="Z34" s="1">
        <f t="shared" si="1"/>
        <v>0</v>
      </c>
      <c r="AA34" s="1">
        <f t="shared" si="2"/>
        <v>0</v>
      </c>
      <c r="AB34" s="1">
        <f t="shared" si="3"/>
        <v>0</v>
      </c>
      <c r="AC34" s="1">
        <f t="shared" si="4"/>
        <v>0</v>
      </c>
      <c r="AD34" s="1">
        <f t="shared" si="5"/>
        <v>0</v>
      </c>
    </row>
    <row r="35" spans="1:30" ht="20" customHeight="1">
      <c r="A35" s="3">
        <f t="shared" si="6"/>
        <v>17</v>
      </c>
      <c r="B35" s="7">
        <v>41604</v>
      </c>
      <c r="C35" s="8"/>
      <c r="D35" s="8" t="s">
        <v>103</v>
      </c>
      <c r="E35" s="112" t="s">
        <v>166</v>
      </c>
      <c r="F35" s="9" t="s">
        <v>77</v>
      </c>
      <c r="G35" s="9" t="s">
        <v>8</v>
      </c>
      <c r="H35" s="60">
        <v>6726</v>
      </c>
      <c r="I35" s="60">
        <v>62840</v>
      </c>
      <c r="J35" s="61">
        <v>70330</v>
      </c>
      <c r="K35" s="71" t="s">
        <v>38</v>
      </c>
      <c r="L35" s="105">
        <v>2500</v>
      </c>
      <c r="M35" s="64"/>
      <c r="N35" s="72">
        <v>1</v>
      </c>
      <c r="O35" s="66" t="s">
        <v>45</v>
      </c>
      <c r="P35" s="67" t="s">
        <v>51</v>
      </c>
      <c r="Q35" s="64" t="s">
        <v>48</v>
      </c>
      <c r="R35" s="63">
        <f t="shared" si="7"/>
        <v>0</v>
      </c>
      <c r="S35" s="68">
        <f t="shared" si="10"/>
        <v>0</v>
      </c>
      <c r="T35" s="63">
        <f t="shared" si="8"/>
        <v>6726</v>
      </c>
      <c r="U35" s="69">
        <f t="shared" si="11"/>
        <v>95324.52</v>
      </c>
      <c r="V35" s="70">
        <f t="shared" si="9"/>
        <v>234675.47999999998</v>
      </c>
      <c r="W35" s="6">
        <f t="shared" si="12"/>
        <v>234675.47999999998</v>
      </c>
      <c r="Y35" s="1">
        <f t="shared" si="0"/>
        <v>1</v>
      </c>
      <c r="Z35" s="1">
        <f t="shared" si="1"/>
        <v>0</v>
      </c>
      <c r="AA35" s="1">
        <f t="shared" si="2"/>
        <v>0</v>
      </c>
      <c r="AB35" s="1">
        <f t="shared" si="3"/>
        <v>0</v>
      </c>
      <c r="AC35" s="1">
        <f t="shared" si="4"/>
        <v>0</v>
      </c>
      <c r="AD35" s="1">
        <f t="shared" si="5"/>
        <v>0</v>
      </c>
    </row>
    <row r="36" spans="1:30" ht="20" customHeight="1">
      <c r="A36" s="3">
        <f t="shared" si="6"/>
        <v>18</v>
      </c>
      <c r="B36" s="7">
        <v>41620</v>
      </c>
      <c r="C36" s="8"/>
      <c r="D36" s="8" t="s">
        <v>104</v>
      </c>
      <c r="E36" s="9" t="s">
        <v>129</v>
      </c>
      <c r="F36" s="9" t="s">
        <v>77</v>
      </c>
      <c r="G36" s="9" t="s">
        <v>8</v>
      </c>
      <c r="H36" s="60">
        <v>4900</v>
      </c>
      <c r="I36" s="60">
        <v>87861</v>
      </c>
      <c r="J36" s="61">
        <v>89500</v>
      </c>
      <c r="K36" s="71" t="s">
        <v>38</v>
      </c>
      <c r="L36" s="105"/>
      <c r="M36" s="64"/>
      <c r="N36" s="72">
        <v>3</v>
      </c>
      <c r="O36" s="73" t="s">
        <v>45</v>
      </c>
      <c r="P36" s="74" t="s">
        <v>51</v>
      </c>
      <c r="Q36" s="64" t="s">
        <v>49</v>
      </c>
      <c r="R36" s="63">
        <f t="shared" si="7"/>
        <v>0</v>
      </c>
      <c r="S36" s="68">
        <f t="shared" si="10"/>
        <v>0</v>
      </c>
      <c r="T36" s="63">
        <f t="shared" si="8"/>
        <v>4900</v>
      </c>
      <c r="U36" s="69">
        <f t="shared" si="11"/>
        <v>100224.52</v>
      </c>
      <c r="V36" s="70">
        <f t="shared" si="9"/>
        <v>229775.47999999998</v>
      </c>
      <c r="W36" s="6">
        <f t="shared" si="12"/>
        <v>229775.47999999998</v>
      </c>
      <c r="Y36" s="1">
        <f t="shared" si="0"/>
        <v>1</v>
      </c>
      <c r="Z36" s="1">
        <f t="shared" si="1"/>
        <v>0</v>
      </c>
      <c r="AA36" s="1">
        <f t="shared" si="2"/>
        <v>0</v>
      </c>
      <c r="AB36" s="1">
        <f t="shared" si="3"/>
        <v>0</v>
      </c>
      <c r="AC36" s="1">
        <f t="shared" si="4"/>
        <v>0</v>
      </c>
      <c r="AD36" s="1">
        <f t="shared" si="5"/>
        <v>0</v>
      </c>
    </row>
    <row r="37" spans="1:30" ht="20" customHeight="1">
      <c r="A37" s="3">
        <f t="shared" si="6"/>
        <v>19</v>
      </c>
      <c r="B37" s="7">
        <v>41603</v>
      </c>
      <c r="C37" s="8"/>
      <c r="D37" s="8" t="s">
        <v>105</v>
      </c>
      <c r="E37" s="9" t="s">
        <v>142</v>
      </c>
      <c r="F37" s="9" t="s">
        <v>77</v>
      </c>
      <c r="G37" s="9" t="s">
        <v>8</v>
      </c>
      <c r="H37" s="60">
        <v>10000</v>
      </c>
      <c r="I37" s="60">
        <v>32000</v>
      </c>
      <c r="J37" s="61">
        <v>40000</v>
      </c>
      <c r="K37" s="71" t="s">
        <v>29</v>
      </c>
      <c r="L37" s="105"/>
      <c r="M37" s="64"/>
      <c r="N37" s="72">
        <v>1</v>
      </c>
      <c r="O37" s="66" t="s">
        <v>45</v>
      </c>
      <c r="P37" s="67" t="s">
        <v>51</v>
      </c>
      <c r="Q37" s="64" t="s">
        <v>50</v>
      </c>
      <c r="R37" s="63">
        <f t="shared" si="7"/>
        <v>0</v>
      </c>
      <c r="S37" s="68">
        <f t="shared" si="10"/>
        <v>0</v>
      </c>
      <c r="T37" s="63">
        <f t="shared" si="8"/>
        <v>10000</v>
      </c>
      <c r="U37" s="69">
        <f t="shared" si="11"/>
        <v>110224.52</v>
      </c>
      <c r="V37" s="70">
        <f t="shared" si="9"/>
        <v>219775.47999999998</v>
      </c>
      <c r="W37" s="6">
        <f t="shared" si="12"/>
        <v>219775.47999999998</v>
      </c>
      <c r="Y37" s="1">
        <f t="shared" si="0"/>
        <v>1</v>
      </c>
      <c r="Z37" s="1">
        <f t="shared" si="1"/>
        <v>0</v>
      </c>
      <c r="AA37" s="1">
        <f t="shared" si="2"/>
        <v>0</v>
      </c>
      <c r="AB37" s="1">
        <f t="shared" si="3"/>
        <v>0</v>
      </c>
      <c r="AC37" s="1">
        <f t="shared" si="4"/>
        <v>0</v>
      </c>
      <c r="AD37" s="1">
        <f t="shared" si="5"/>
        <v>0</v>
      </c>
    </row>
    <row r="38" spans="1:30" ht="20" customHeight="1">
      <c r="A38" s="3">
        <f t="shared" si="6"/>
        <v>20</v>
      </c>
      <c r="B38" s="7">
        <v>41603</v>
      </c>
      <c r="C38" s="8"/>
      <c r="D38" s="8" t="s">
        <v>106</v>
      </c>
      <c r="E38" s="9" t="s">
        <v>143</v>
      </c>
      <c r="F38" s="9" t="s">
        <v>77</v>
      </c>
      <c r="G38" s="9" t="s">
        <v>8</v>
      </c>
      <c r="H38" s="60">
        <v>4700</v>
      </c>
      <c r="I38" s="60">
        <v>65786</v>
      </c>
      <c r="J38" s="61">
        <v>67000</v>
      </c>
      <c r="K38" s="71" t="s">
        <v>38</v>
      </c>
      <c r="L38" s="105"/>
      <c r="M38" s="64"/>
      <c r="N38" s="72">
        <v>1</v>
      </c>
      <c r="O38" s="66" t="s">
        <v>45</v>
      </c>
      <c r="P38" s="67" t="s">
        <v>51</v>
      </c>
      <c r="Q38" s="64" t="s">
        <v>50</v>
      </c>
      <c r="R38" s="63">
        <f t="shared" si="7"/>
        <v>0</v>
      </c>
      <c r="S38" s="68">
        <f t="shared" si="10"/>
        <v>0</v>
      </c>
      <c r="T38" s="63">
        <f t="shared" si="8"/>
        <v>4700</v>
      </c>
      <c r="U38" s="69">
        <f t="shared" si="11"/>
        <v>114924.52</v>
      </c>
      <c r="V38" s="70">
        <f t="shared" si="9"/>
        <v>215075.47999999998</v>
      </c>
      <c r="W38" s="6">
        <f t="shared" si="12"/>
        <v>215075.47999999998</v>
      </c>
      <c r="Y38" s="1">
        <f t="shared" si="0"/>
        <v>1</v>
      </c>
      <c r="Z38" s="1">
        <f t="shared" si="1"/>
        <v>0</v>
      </c>
      <c r="AA38" s="1">
        <f t="shared" si="2"/>
        <v>0</v>
      </c>
      <c r="AB38" s="1">
        <f t="shared" si="3"/>
        <v>0</v>
      </c>
      <c r="AC38" s="1">
        <f t="shared" si="4"/>
        <v>0</v>
      </c>
      <c r="AD38" s="1">
        <f t="shared" si="5"/>
        <v>0</v>
      </c>
    </row>
    <row r="39" spans="1:30" ht="20" customHeight="1">
      <c r="A39" s="3">
        <f t="shared" si="6"/>
        <v>21</v>
      </c>
      <c r="B39" s="7">
        <v>41484</v>
      </c>
      <c r="C39" s="8"/>
      <c r="D39" s="28" t="s">
        <v>107</v>
      </c>
      <c r="E39" s="9" t="s">
        <v>108</v>
      </c>
      <c r="F39" s="9" t="s">
        <v>77</v>
      </c>
      <c r="G39" s="9" t="s">
        <v>8</v>
      </c>
      <c r="H39" s="60">
        <v>6000</v>
      </c>
      <c r="I39" s="60">
        <v>47822</v>
      </c>
      <c r="J39" s="61">
        <v>53000</v>
      </c>
      <c r="K39" s="71" t="s">
        <v>38</v>
      </c>
      <c r="L39" s="105"/>
      <c r="M39" s="64"/>
      <c r="N39" s="72">
        <v>3</v>
      </c>
      <c r="O39" s="66" t="s">
        <v>45</v>
      </c>
      <c r="P39" s="67" t="s">
        <v>51</v>
      </c>
      <c r="Q39" s="64" t="s">
        <v>50</v>
      </c>
      <c r="R39" s="63">
        <f t="shared" si="7"/>
        <v>0</v>
      </c>
      <c r="S39" s="68">
        <f t="shared" si="10"/>
        <v>0</v>
      </c>
      <c r="T39" s="63">
        <f t="shared" si="8"/>
        <v>6000</v>
      </c>
      <c r="U39" s="69">
        <f t="shared" si="11"/>
        <v>120924.52</v>
      </c>
      <c r="V39" s="70">
        <f t="shared" si="9"/>
        <v>209075.47999999998</v>
      </c>
      <c r="W39" s="6">
        <f t="shared" si="12"/>
        <v>209075.47999999998</v>
      </c>
      <c r="Y39" s="1">
        <f t="shared" si="0"/>
        <v>1</v>
      </c>
      <c r="Z39" s="1">
        <f t="shared" si="1"/>
        <v>0</v>
      </c>
      <c r="AA39" s="1">
        <f t="shared" si="2"/>
        <v>0</v>
      </c>
      <c r="AB39" s="1">
        <f t="shared" si="3"/>
        <v>0</v>
      </c>
      <c r="AC39" s="1">
        <f t="shared" si="4"/>
        <v>0</v>
      </c>
      <c r="AD39" s="1">
        <f t="shared" si="5"/>
        <v>0</v>
      </c>
    </row>
    <row r="40" spans="1:30" ht="20" customHeight="1">
      <c r="A40" s="3">
        <f t="shared" si="6"/>
        <v>22</v>
      </c>
      <c r="B40" s="7">
        <v>41628</v>
      </c>
      <c r="C40" s="8"/>
      <c r="D40" s="8" t="s">
        <v>109</v>
      </c>
      <c r="E40" s="8" t="s">
        <v>144</v>
      </c>
      <c r="F40" s="9" t="s">
        <v>77</v>
      </c>
      <c r="G40" s="9" t="s">
        <v>8</v>
      </c>
      <c r="H40" s="60">
        <v>4787</v>
      </c>
      <c r="I40" s="60">
        <v>63643</v>
      </c>
      <c r="J40" s="61">
        <v>64819</v>
      </c>
      <c r="K40" s="71" t="s">
        <v>38</v>
      </c>
      <c r="L40" s="105"/>
      <c r="M40" s="64"/>
      <c r="N40" s="72">
        <v>2</v>
      </c>
      <c r="O40" s="73" t="s">
        <v>45</v>
      </c>
      <c r="P40" s="74" t="s">
        <v>51</v>
      </c>
      <c r="Q40" s="64" t="s">
        <v>50</v>
      </c>
      <c r="R40" s="63">
        <f t="shared" si="7"/>
        <v>0</v>
      </c>
      <c r="S40" s="68">
        <f t="shared" si="10"/>
        <v>0</v>
      </c>
      <c r="T40" s="63">
        <f t="shared" si="8"/>
        <v>4787</v>
      </c>
      <c r="U40" s="69">
        <f t="shared" si="11"/>
        <v>125711.52</v>
      </c>
      <c r="V40" s="70">
        <f t="shared" si="9"/>
        <v>204288.47999999998</v>
      </c>
      <c r="W40" s="6">
        <f t="shared" si="12"/>
        <v>204288.47999999998</v>
      </c>
      <c r="Y40" s="1">
        <f t="shared" si="0"/>
        <v>1</v>
      </c>
      <c r="Z40" s="1">
        <f t="shared" si="1"/>
        <v>0</v>
      </c>
      <c r="AA40" s="1">
        <f t="shared" si="2"/>
        <v>0</v>
      </c>
      <c r="AB40" s="1">
        <f t="shared" si="3"/>
        <v>0</v>
      </c>
      <c r="AC40" s="1">
        <f t="shared" si="4"/>
        <v>0</v>
      </c>
      <c r="AD40" s="1">
        <f t="shared" si="5"/>
        <v>0</v>
      </c>
    </row>
    <row r="41" spans="1:30" ht="20" customHeight="1">
      <c r="A41" s="3">
        <f t="shared" si="6"/>
        <v>23</v>
      </c>
      <c r="B41" s="7">
        <v>41654</v>
      </c>
      <c r="C41" s="8"/>
      <c r="D41" s="8" t="s">
        <v>110</v>
      </c>
      <c r="E41" s="9" t="s">
        <v>119</v>
      </c>
      <c r="F41" s="9" t="s">
        <v>77</v>
      </c>
      <c r="G41" s="9" t="s">
        <v>8</v>
      </c>
      <c r="H41" s="60">
        <v>7300</v>
      </c>
      <c r="I41" s="60">
        <v>67258</v>
      </c>
      <c r="J41" s="61">
        <v>68500</v>
      </c>
      <c r="K41" s="71" t="s">
        <v>38</v>
      </c>
      <c r="L41" s="105"/>
      <c r="M41" s="64"/>
      <c r="N41" s="72">
        <v>1</v>
      </c>
      <c r="O41" s="66" t="s">
        <v>45</v>
      </c>
      <c r="P41" s="67" t="s">
        <v>52</v>
      </c>
      <c r="Q41" s="64" t="s">
        <v>47</v>
      </c>
      <c r="R41" s="63">
        <f t="shared" si="7"/>
        <v>0</v>
      </c>
      <c r="S41" s="68">
        <f t="shared" si="10"/>
        <v>0</v>
      </c>
      <c r="T41" s="63">
        <f t="shared" si="8"/>
        <v>7300</v>
      </c>
      <c r="U41" s="69">
        <f t="shared" si="11"/>
        <v>133011.52000000002</v>
      </c>
      <c r="V41" s="70">
        <f t="shared" si="9"/>
        <v>196988.47999999998</v>
      </c>
      <c r="W41" s="6">
        <f t="shared" si="12"/>
        <v>196988.47999999998</v>
      </c>
      <c r="Y41" s="1">
        <f t="shared" si="0"/>
        <v>1</v>
      </c>
      <c r="Z41" s="1">
        <f t="shared" si="1"/>
        <v>0</v>
      </c>
      <c r="AA41" s="1">
        <f t="shared" si="2"/>
        <v>0</v>
      </c>
      <c r="AB41" s="1">
        <f t="shared" si="3"/>
        <v>0</v>
      </c>
      <c r="AC41" s="1">
        <f t="shared" si="4"/>
        <v>0</v>
      </c>
      <c r="AD41" s="1">
        <f t="shared" si="5"/>
        <v>0</v>
      </c>
    </row>
    <row r="42" spans="1:30" ht="20" customHeight="1">
      <c r="A42" s="3">
        <f t="shared" si="6"/>
        <v>24</v>
      </c>
      <c r="B42" s="7">
        <v>41654</v>
      </c>
      <c r="C42" s="8"/>
      <c r="D42" s="8" t="s">
        <v>111</v>
      </c>
      <c r="E42" s="9" t="s">
        <v>124</v>
      </c>
      <c r="F42" s="9" t="s">
        <v>77</v>
      </c>
      <c r="G42" s="9" t="s">
        <v>8</v>
      </c>
      <c r="H42" s="60">
        <v>8246.35</v>
      </c>
      <c r="I42" s="60">
        <v>86996</v>
      </c>
      <c r="J42" s="61">
        <v>90000</v>
      </c>
      <c r="K42" s="62" t="s">
        <v>38</v>
      </c>
      <c r="L42" s="105"/>
      <c r="M42" s="64"/>
      <c r="N42" s="65">
        <v>3</v>
      </c>
      <c r="O42" s="73" t="s">
        <v>45</v>
      </c>
      <c r="P42" s="74" t="s">
        <v>51</v>
      </c>
      <c r="Q42" s="64" t="s">
        <v>48</v>
      </c>
      <c r="R42" s="63">
        <f t="shared" si="7"/>
        <v>0</v>
      </c>
      <c r="S42" s="68">
        <f t="shared" si="10"/>
        <v>0</v>
      </c>
      <c r="T42" s="63">
        <f t="shared" si="8"/>
        <v>8246.35</v>
      </c>
      <c r="U42" s="69">
        <f t="shared" si="11"/>
        <v>141257.87000000002</v>
      </c>
      <c r="V42" s="70">
        <f t="shared" si="9"/>
        <v>188742.12999999998</v>
      </c>
      <c r="W42" s="6">
        <f t="shared" si="12"/>
        <v>188742.12999999998</v>
      </c>
      <c r="Y42" s="1">
        <f t="shared" si="0"/>
        <v>1</v>
      </c>
      <c r="Z42" s="1">
        <f t="shared" si="1"/>
        <v>0</v>
      </c>
      <c r="AA42" s="1">
        <f t="shared" si="2"/>
        <v>0</v>
      </c>
      <c r="AB42" s="1">
        <f t="shared" si="3"/>
        <v>0</v>
      </c>
      <c r="AC42" s="1">
        <f t="shared" si="4"/>
        <v>0</v>
      </c>
      <c r="AD42" s="1">
        <f t="shared" si="5"/>
        <v>0</v>
      </c>
    </row>
    <row r="43" spans="1:30" ht="20" customHeight="1">
      <c r="A43" s="3">
        <v>25</v>
      </c>
      <c r="B43" s="7">
        <v>41778</v>
      </c>
      <c r="C43" s="8"/>
      <c r="D43" s="8" t="s">
        <v>112</v>
      </c>
      <c r="E43" s="9" t="s">
        <v>162</v>
      </c>
      <c r="F43" s="9" t="s">
        <v>77</v>
      </c>
      <c r="G43" s="9" t="s">
        <v>8</v>
      </c>
      <c r="H43" s="60">
        <v>3749</v>
      </c>
      <c r="I43" s="60">
        <v>24547</v>
      </c>
      <c r="J43" s="61">
        <v>25000</v>
      </c>
      <c r="K43" s="71" t="s">
        <v>38</v>
      </c>
      <c r="L43" s="105">
        <v>2500</v>
      </c>
      <c r="M43" s="64"/>
      <c r="N43" s="65">
        <v>1</v>
      </c>
      <c r="O43" s="66" t="s">
        <v>45</v>
      </c>
      <c r="P43" s="67" t="s">
        <v>52</v>
      </c>
      <c r="Q43" s="64" t="s">
        <v>48</v>
      </c>
      <c r="R43" s="63">
        <f t="shared" si="7"/>
        <v>0</v>
      </c>
      <c r="S43" s="68">
        <f t="shared" si="10"/>
        <v>0</v>
      </c>
      <c r="T43" s="63">
        <f t="shared" si="8"/>
        <v>3749</v>
      </c>
      <c r="U43" s="69">
        <f t="shared" si="11"/>
        <v>145006.87000000002</v>
      </c>
      <c r="V43" s="70">
        <f t="shared" si="9"/>
        <v>184993.12999999998</v>
      </c>
      <c r="W43" s="6">
        <f t="shared" si="12"/>
        <v>184993.12999999998</v>
      </c>
      <c r="Y43" s="1">
        <f t="shared" ref="Y43" si="13">IF(G43="Closed",1,0)</f>
        <v>1</v>
      </c>
      <c r="Z43" s="1">
        <f t="shared" ref="Z43" si="14">IF(G43="Pending",1,0)</f>
        <v>0</v>
      </c>
      <c r="AA43" s="1">
        <f t="shared" ref="AA43" si="15">IF(G43="Withdrawn",1,0)</f>
        <v>0</v>
      </c>
      <c r="AB43" s="1">
        <f t="shared" ref="AB43" si="16">IF(G43="Denied - ratios",1,0)</f>
        <v>0</v>
      </c>
      <c r="AC43" s="1">
        <f t="shared" ref="AC43" si="17">IF(G43="Denied - credit score",1,0)</f>
        <v>0</v>
      </c>
      <c r="AD43" s="1">
        <f t="shared" ref="AD43" si="18">IF(G43="Denied - ratios/credit score",1,0)</f>
        <v>0</v>
      </c>
    </row>
    <row r="44" spans="1:30" ht="20" customHeight="1">
      <c r="A44" s="3">
        <f t="shared" si="6"/>
        <v>26</v>
      </c>
      <c r="B44" s="7">
        <v>41626</v>
      </c>
      <c r="C44" s="8"/>
      <c r="D44" s="8" t="s">
        <v>113</v>
      </c>
      <c r="E44" s="9" t="s">
        <v>136</v>
      </c>
      <c r="F44" s="9" t="s">
        <v>77</v>
      </c>
      <c r="G44" s="9" t="s">
        <v>8</v>
      </c>
      <c r="H44" s="60">
        <v>8639.69</v>
      </c>
      <c r="I44" s="60">
        <v>111935</v>
      </c>
      <c r="J44" s="60">
        <v>120697</v>
      </c>
      <c r="K44" s="71" t="s">
        <v>38</v>
      </c>
      <c r="L44" s="105"/>
      <c r="M44" s="64"/>
      <c r="N44" s="72">
        <v>2</v>
      </c>
      <c r="O44" s="66" t="s">
        <v>45</v>
      </c>
      <c r="P44" s="67" t="s">
        <v>51</v>
      </c>
      <c r="Q44" s="64" t="s">
        <v>50</v>
      </c>
      <c r="R44" s="63">
        <f t="shared" si="7"/>
        <v>0</v>
      </c>
      <c r="S44" s="68">
        <f t="shared" si="10"/>
        <v>0</v>
      </c>
      <c r="T44" s="63">
        <f t="shared" si="8"/>
        <v>8639.69</v>
      </c>
      <c r="U44" s="69">
        <f t="shared" si="11"/>
        <v>153646.56000000003</v>
      </c>
      <c r="V44" s="70">
        <f t="shared" si="9"/>
        <v>176353.43999999997</v>
      </c>
      <c r="W44" s="6">
        <f t="shared" si="12"/>
        <v>176353.43999999997</v>
      </c>
      <c r="Y44" s="1">
        <f t="shared" si="0"/>
        <v>1</v>
      </c>
      <c r="Z44" s="1">
        <f t="shared" si="1"/>
        <v>0</v>
      </c>
      <c r="AA44" s="1">
        <f t="shared" si="2"/>
        <v>0</v>
      </c>
      <c r="AB44" s="1">
        <f t="shared" si="3"/>
        <v>0</v>
      </c>
      <c r="AC44" s="1">
        <f t="shared" si="4"/>
        <v>0</v>
      </c>
      <c r="AD44" s="1">
        <f t="shared" si="5"/>
        <v>0</v>
      </c>
    </row>
    <row r="45" spans="1:30" ht="20" customHeight="1">
      <c r="A45" s="3">
        <f t="shared" si="6"/>
        <v>27</v>
      </c>
      <c r="B45" s="7">
        <v>41626</v>
      </c>
      <c r="C45" s="8"/>
      <c r="D45" s="8" t="s">
        <v>114</v>
      </c>
      <c r="E45" s="110" t="s">
        <v>168</v>
      </c>
      <c r="F45" s="9" t="s">
        <v>77</v>
      </c>
      <c r="G45" s="9" t="s">
        <v>8</v>
      </c>
      <c r="H45" s="60">
        <v>10000</v>
      </c>
      <c r="I45" s="60">
        <v>92592</v>
      </c>
      <c r="J45" s="61">
        <v>105789</v>
      </c>
      <c r="K45" s="71" t="s">
        <v>38</v>
      </c>
      <c r="L45" s="105">
        <v>2500</v>
      </c>
      <c r="M45" s="64"/>
      <c r="N45" s="72">
        <v>2</v>
      </c>
      <c r="O45" s="66" t="s">
        <v>45</v>
      </c>
      <c r="P45" s="67" t="s">
        <v>51</v>
      </c>
      <c r="Q45" s="64" t="s">
        <v>48</v>
      </c>
      <c r="R45" s="63">
        <f t="shared" si="7"/>
        <v>0</v>
      </c>
      <c r="S45" s="68">
        <f t="shared" si="10"/>
        <v>0</v>
      </c>
      <c r="T45" s="63">
        <f t="shared" si="8"/>
        <v>10000</v>
      </c>
      <c r="U45" s="69">
        <f t="shared" si="11"/>
        <v>163646.56000000003</v>
      </c>
      <c r="V45" s="70">
        <f t="shared" si="9"/>
        <v>166353.43999999997</v>
      </c>
      <c r="W45" s="6">
        <f t="shared" si="12"/>
        <v>166353.43999999997</v>
      </c>
      <c r="Y45" s="1">
        <f t="shared" si="0"/>
        <v>1</v>
      </c>
      <c r="Z45" s="1">
        <f t="shared" si="1"/>
        <v>0</v>
      </c>
      <c r="AA45" s="1">
        <f t="shared" si="2"/>
        <v>0</v>
      </c>
      <c r="AB45" s="1">
        <f t="shared" si="3"/>
        <v>0</v>
      </c>
      <c r="AC45" s="1">
        <f t="shared" si="4"/>
        <v>0</v>
      </c>
      <c r="AD45" s="1">
        <f t="shared" si="5"/>
        <v>0</v>
      </c>
    </row>
    <row r="46" spans="1:30" ht="20" customHeight="1">
      <c r="A46" s="3">
        <f t="shared" si="6"/>
        <v>28</v>
      </c>
      <c r="B46" s="7">
        <v>41696</v>
      </c>
      <c r="C46" s="8"/>
      <c r="D46" s="8" t="s">
        <v>115</v>
      </c>
      <c r="E46" s="9" t="s">
        <v>147</v>
      </c>
      <c r="F46" s="9" t="s">
        <v>77</v>
      </c>
      <c r="G46" s="9" t="s">
        <v>8</v>
      </c>
      <c r="H46" s="60">
        <v>7340.74</v>
      </c>
      <c r="I46" s="60">
        <v>20000</v>
      </c>
      <c r="J46" s="61">
        <v>25000</v>
      </c>
      <c r="K46" s="71" t="s">
        <v>29</v>
      </c>
      <c r="L46" s="105">
        <v>2500</v>
      </c>
      <c r="M46" s="64"/>
      <c r="N46" s="72">
        <v>1</v>
      </c>
      <c r="O46" s="66" t="s">
        <v>45</v>
      </c>
      <c r="P46" s="67" t="s">
        <v>51</v>
      </c>
      <c r="Q46" s="64" t="s">
        <v>50</v>
      </c>
      <c r="R46" s="63">
        <f t="shared" si="7"/>
        <v>0</v>
      </c>
      <c r="S46" s="68">
        <f t="shared" si="10"/>
        <v>0</v>
      </c>
      <c r="T46" s="63">
        <f t="shared" si="8"/>
        <v>7340.74</v>
      </c>
      <c r="U46" s="69">
        <f t="shared" si="11"/>
        <v>170987.30000000002</v>
      </c>
      <c r="V46" s="70">
        <f t="shared" si="9"/>
        <v>159012.69999999998</v>
      </c>
      <c r="W46" s="6">
        <f t="shared" si="12"/>
        <v>159012.69999999998</v>
      </c>
      <c r="Y46" s="1">
        <f t="shared" si="0"/>
        <v>1</v>
      </c>
      <c r="Z46" s="1">
        <f t="shared" si="1"/>
        <v>0</v>
      </c>
      <c r="AA46" s="1">
        <f t="shared" si="2"/>
        <v>0</v>
      </c>
      <c r="AB46" s="1">
        <f t="shared" si="3"/>
        <v>0</v>
      </c>
      <c r="AC46" s="1">
        <f t="shared" si="4"/>
        <v>0</v>
      </c>
      <c r="AD46" s="1">
        <f t="shared" si="5"/>
        <v>0</v>
      </c>
    </row>
    <row r="47" spans="1:30" ht="20" customHeight="1">
      <c r="A47" s="3">
        <f t="shared" si="6"/>
        <v>29</v>
      </c>
      <c r="B47" s="7">
        <v>41694</v>
      </c>
      <c r="C47" s="8"/>
      <c r="D47" s="8" t="s">
        <v>116</v>
      </c>
      <c r="E47" s="9" t="s">
        <v>146</v>
      </c>
      <c r="F47" s="9" t="s">
        <v>77</v>
      </c>
      <c r="G47" s="9" t="s">
        <v>8</v>
      </c>
      <c r="H47" s="60">
        <v>7000</v>
      </c>
      <c r="I47" s="60">
        <v>80750</v>
      </c>
      <c r="J47" s="61">
        <v>85000</v>
      </c>
      <c r="K47" s="71" t="s">
        <v>38</v>
      </c>
      <c r="L47" s="105"/>
      <c r="M47" s="64"/>
      <c r="N47" s="72">
        <v>1</v>
      </c>
      <c r="O47" s="66" t="s">
        <v>45</v>
      </c>
      <c r="P47" s="67" t="s">
        <v>51</v>
      </c>
      <c r="Q47" s="64" t="s">
        <v>50</v>
      </c>
      <c r="R47" s="63">
        <f t="shared" si="7"/>
        <v>0</v>
      </c>
      <c r="S47" s="68">
        <f t="shared" si="10"/>
        <v>0</v>
      </c>
      <c r="T47" s="63">
        <f t="shared" si="8"/>
        <v>7000</v>
      </c>
      <c r="U47" s="69">
        <f t="shared" si="11"/>
        <v>177987.30000000002</v>
      </c>
      <c r="V47" s="70">
        <f t="shared" si="9"/>
        <v>152012.69999999998</v>
      </c>
      <c r="W47" s="6">
        <f t="shared" si="12"/>
        <v>152012.69999999998</v>
      </c>
      <c r="Y47" s="1">
        <f t="shared" si="0"/>
        <v>1</v>
      </c>
      <c r="Z47" s="1">
        <f t="shared" si="1"/>
        <v>0</v>
      </c>
      <c r="AA47" s="1">
        <f t="shared" si="2"/>
        <v>0</v>
      </c>
      <c r="AB47" s="1">
        <f t="shared" si="3"/>
        <v>0</v>
      </c>
      <c r="AC47" s="1">
        <f t="shared" si="4"/>
        <v>0</v>
      </c>
      <c r="AD47" s="1">
        <f t="shared" si="5"/>
        <v>0</v>
      </c>
    </row>
    <row r="48" spans="1:30" ht="20" customHeight="1">
      <c r="A48" s="3">
        <f t="shared" si="6"/>
        <v>30</v>
      </c>
      <c r="B48" s="7">
        <v>41695</v>
      </c>
      <c r="C48" s="8"/>
      <c r="D48" s="8" t="s">
        <v>117</v>
      </c>
      <c r="E48" s="9" t="s">
        <v>133</v>
      </c>
      <c r="F48" s="9" t="s">
        <v>77</v>
      </c>
      <c r="G48" s="9" t="s">
        <v>8</v>
      </c>
      <c r="H48" s="60">
        <v>10000</v>
      </c>
      <c r="I48" s="60">
        <v>64010</v>
      </c>
      <c r="J48" s="61">
        <v>74416.38</v>
      </c>
      <c r="K48" s="71" t="s">
        <v>38</v>
      </c>
      <c r="L48" s="105"/>
      <c r="M48" s="64"/>
      <c r="N48" s="65">
        <v>1</v>
      </c>
      <c r="O48" s="66" t="s">
        <v>45</v>
      </c>
      <c r="P48" s="67" t="s">
        <v>51</v>
      </c>
      <c r="Q48" s="64" t="s">
        <v>50</v>
      </c>
      <c r="R48" s="63">
        <f t="shared" si="7"/>
        <v>0</v>
      </c>
      <c r="S48" s="68">
        <f t="shared" si="10"/>
        <v>0</v>
      </c>
      <c r="T48" s="63">
        <f t="shared" si="8"/>
        <v>10000</v>
      </c>
      <c r="U48" s="69">
        <f t="shared" si="11"/>
        <v>187987.30000000002</v>
      </c>
      <c r="V48" s="70">
        <f t="shared" si="9"/>
        <v>142012.69999999998</v>
      </c>
      <c r="W48" s="6">
        <f t="shared" si="12"/>
        <v>142012.69999999998</v>
      </c>
      <c r="Y48" s="1">
        <f t="shared" si="0"/>
        <v>1</v>
      </c>
      <c r="Z48" s="1">
        <f t="shared" si="1"/>
        <v>0</v>
      </c>
      <c r="AA48" s="1">
        <f t="shared" si="2"/>
        <v>0</v>
      </c>
      <c r="AB48" s="1">
        <f t="shared" si="3"/>
        <v>0</v>
      </c>
      <c r="AC48" s="1">
        <f t="shared" si="4"/>
        <v>0</v>
      </c>
      <c r="AD48" s="1">
        <f t="shared" si="5"/>
        <v>0</v>
      </c>
    </row>
    <row r="49" spans="1:30" ht="20" customHeight="1">
      <c r="A49" s="3">
        <f t="shared" si="6"/>
        <v>31</v>
      </c>
      <c r="B49" s="7">
        <v>41753</v>
      </c>
      <c r="C49" s="8"/>
      <c r="D49" s="8" t="s">
        <v>118</v>
      </c>
      <c r="E49" s="9" t="s">
        <v>152</v>
      </c>
      <c r="F49" s="9" t="s">
        <v>77</v>
      </c>
      <c r="G49" s="9" t="s">
        <v>8</v>
      </c>
      <c r="H49" s="60">
        <v>6350</v>
      </c>
      <c r="I49" s="60">
        <v>62840</v>
      </c>
      <c r="J49" s="61">
        <v>64000</v>
      </c>
      <c r="K49" s="71" t="s">
        <v>38</v>
      </c>
      <c r="L49" s="105"/>
      <c r="M49" s="64"/>
      <c r="N49" s="72">
        <v>1</v>
      </c>
      <c r="O49" s="73" t="s">
        <v>45</v>
      </c>
      <c r="P49" s="74" t="s">
        <v>51</v>
      </c>
      <c r="Q49" s="64" t="s">
        <v>50</v>
      </c>
      <c r="R49" s="63">
        <f t="shared" si="7"/>
        <v>0</v>
      </c>
      <c r="S49" s="68">
        <f t="shared" si="10"/>
        <v>0</v>
      </c>
      <c r="T49" s="63">
        <f t="shared" si="8"/>
        <v>6350</v>
      </c>
      <c r="U49" s="69">
        <f t="shared" si="11"/>
        <v>194337.30000000002</v>
      </c>
      <c r="V49" s="70">
        <f t="shared" si="9"/>
        <v>135662.69999999998</v>
      </c>
      <c r="W49" s="6">
        <f t="shared" si="12"/>
        <v>135662.69999999998</v>
      </c>
      <c r="Y49" s="1">
        <f t="shared" si="0"/>
        <v>1</v>
      </c>
      <c r="Z49" s="1">
        <f t="shared" si="1"/>
        <v>0</v>
      </c>
      <c r="AA49" s="1">
        <f t="shared" si="2"/>
        <v>0</v>
      </c>
      <c r="AB49" s="1">
        <f t="shared" si="3"/>
        <v>0</v>
      </c>
      <c r="AC49" s="1">
        <f t="shared" si="4"/>
        <v>0</v>
      </c>
      <c r="AD49" s="1">
        <f t="shared" si="5"/>
        <v>0</v>
      </c>
    </row>
    <row r="50" spans="1:30" ht="20" customHeight="1">
      <c r="A50" s="3">
        <f t="shared" si="6"/>
        <v>32</v>
      </c>
      <c r="B50" s="7">
        <v>41724</v>
      </c>
      <c r="C50" s="109"/>
      <c r="D50" s="109" t="s">
        <v>122</v>
      </c>
      <c r="E50" s="9" t="s">
        <v>156</v>
      </c>
      <c r="F50" s="110" t="s">
        <v>77</v>
      </c>
      <c r="G50" s="110" t="s">
        <v>8</v>
      </c>
      <c r="H50" s="60">
        <v>10000</v>
      </c>
      <c r="I50" s="60">
        <v>58648</v>
      </c>
      <c r="J50" s="61">
        <v>65500</v>
      </c>
      <c r="K50" s="71" t="s">
        <v>38</v>
      </c>
      <c r="L50" s="105"/>
      <c r="M50" s="64"/>
      <c r="N50" s="72">
        <v>1</v>
      </c>
      <c r="O50" s="66" t="s">
        <v>45</v>
      </c>
      <c r="P50" s="67" t="s">
        <v>51</v>
      </c>
      <c r="Q50" s="64" t="s">
        <v>49</v>
      </c>
      <c r="R50" s="63">
        <f t="shared" si="7"/>
        <v>0</v>
      </c>
      <c r="S50" s="68">
        <f t="shared" si="10"/>
        <v>0</v>
      </c>
      <c r="T50" s="63">
        <f t="shared" si="8"/>
        <v>10000</v>
      </c>
      <c r="U50" s="69">
        <f t="shared" si="11"/>
        <v>204337.30000000002</v>
      </c>
      <c r="V50" s="70">
        <f t="shared" si="9"/>
        <v>125662.69999999998</v>
      </c>
      <c r="W50" s="6">
        <f t="shared" si="12"/>
        <v>125662.69999999998</v>
      </c>
      <c r="Y50" s="1">
        <f t="shared" si="0"/>
        <v>1</v>
      </c>
      <c r="Z50" s="1">
        <f t="shared" si="1"/>
        <v>0</v>
      </c>
      <c r="AA50" s="1">
        <f t="shared" si="2"/>
        <v>0</v>
      </c>
      <c r="AB50" s="1">
        <f t="shared" si="3"/>
        <v>0</v>
      </c>
      <c r="AC50" s="1">
        <f t="shared" si="4"/>
        <v>0</v>
      </c>
      <c r="AD50" s="1">
        <f t="shared" si="5"/>
        <v>0</v>
      </c>
    </row>
    <row r="51" spans="1:30" ht="20" customHeight="1">
      <c r="A51" s="3">
        <f t="shared" si="6"/>
        <v>33</v>
      </c>
      <c r="B51" s="7">
        <v>41702</v>
      </c>
      <c r="C51" s="109"/>
      <c r="D51" s="109" t="s">
        <v>123</v>
      </c>
      <c r="E51" s="9" t="s">
        <v>149</v>
      </c>
      <c r="F51" s="110" t="s">
        <v>77</v>
      </c>
      <c r="G51" s="110" t="s">
        <v>8</v>
      </c>
      <c r="H51" s="60">
        <v>10000</v>
      </c>
      <c r="I51" s="60">
        <v>90557</v>
      </c>
      <c r="J51" s="61">
        <v>99000</v>
      </c>
      <c r="K51" s="71" t="s">
        <v>38</v>
      </c>
      <c r="L51" s="105">
        <f t="shared" ref="L51:L81" si="19">IF(G51="Pending",2500,IF(G51="Withdrawn",0,IF(G51="Closed",2500,IF(G51="Denied - ratios",0,IF(G51="Denied - credit score",0,IF(G51="Denied - ratios/credit score",0,IF(G51="","")))))))</f>
        <v>2500</v>
      </c>
      <c r="M51" s="64"/>
      <c r="N51" s="72">
        <v>3</v>
      </c>
      <c r="O51" s="66" t="s">
        <v>45</v>
      </c>
      <c r="P51" s="67" t="s">
        <v>52</v>
      </c>
      <c r="Q51" s="64" t="s">
        <v>50</v>
      </c>
      <c r="R51" s="63">
        <f t="shared" si="7"/>
        <v>0</v>
      </c>
      <c r="S51" s="68">
        <f t="shared" si="10"/>
        <v>0</v>
      </c>
      <c r="T51" s="63">
        <f t="shared" si="8"/>
        <v>10000</v>
      </c>
      <c r="U51" s="69">
        <f t="shared" si="11"/>
        <v>214337.30000000002</v>
      </c>
      <c r="V51" s="70">
        <f t="shared" si="9"/>
        <v>115662.69999999998</v>
      </c>
      <c r="W51" s="6">
        <f t="shared" si="12"/>
        <v>115662.69999999998</v>
      </c>
      <c r="Y51" s="1">
        <f t="shared" ref="Y51:Y81" si="20">IF(G51="Closed",1,0)</f>
        <v>1</v>
      </c>
      <c r="Z51" s="1">
        <f t="shared" ref="Z51:Z81" si="21">IF(G51="Pending",1,0)</f>
        <v>0</v>
      </c>
      <c r="AA51" s="1">
        <f t="shared" ref="AA51:AA81" si="22">IF(G51="Withdrawn",1,0)</f>
        <v>0</v>
      </c>
      <c r="AB51" s="1">
        <f t="shared" ref="AB51:AB81" si="23">IF(G51="Denied - ratios",1,0)</f>
        <v>0</v>
      </c>
      <c r="AC51" s="1">
        <f t="shared" ref="AC51:AC81" si="24">IF(G51="Denied - credit score",1,0)</f>
        <v>0</v>
      </c>
      <c r="AD51" s="1">
        <f t="shared" ref="AD51:AD81" si="25">IF(G51="Denied - ratios/credit score",1,0)</f>
        <v>0</v>
      </c>
    </row>
    <row r="52" spans="1:30" ht="20" customHeight="1">
      <c r="A52" s="3">
        <f t="shared" ref="A52:A82" si="26">A51+1</f>
        <v>34</v>
      </c>
      <c r="B52" s="7">
        <v>41715</v>
      </c>
      <c r="C52" s="8"/>
      <c r="D52" s="8" t="s">
        <v>125</v>
      </c>
      <c r="E52" s="9" t="s">
        <v>148</v>
      </c>
      <c r="F52" s="9" t="s">
        <v>77</v>
      </c>
      <c r="G52" s="9" t="s">
        <v>8</v>
      </c>
      <c r="H52" s="60">
        <v>9566.25</v>
      </c>
      <c r="I52" s="60">
        <v>51892</v>
      </c>
      <c r="J52" s="61">
        <v>58500</v>
      </c>
      <c r="K52" s="71" t="s">
        <v>38</v>
      </c>
      <c r="L52" s="105"/>
      <c r="M52" s="64"/>
      <c r="N52" s="72">
        <v>3</v>
      </c>
      <c r="O52" s="66" t="s">
        <v>45</v>
      </c>
      <c r="P52" s="67" t="s">
        <v>51</v>
      </c>
      <c r="Q52" s="64" t="s">
        <v>48</v>
      </c>
      <c r="R52" s="63">
        <f t="shared" si="7"/>
        <v>0</v>
      </c>
      <c r="S52" s="68">
        <f t="shared" si="10"/>
        <v>0</v>
      </c>
      <c r="T52" s="63">
        <f t="shared" si="8"/>
        <v>9566.25</v>
      </c>
      <c r="U52" s="69">
        <f t="shared" si="11"/>
        <v>223903.55000000002</v>
      </c>
      <c r="V52" s="70">
        <f t="shared" si="9"/>
        <v>106096.44999999998</v>
      </c>
      <c r="W52" s="6">
        <f t="shared" si="12"/>
        <v>106096.44999999998</v>
      </c>
      <c r="Y52" s="1">
        <f t="shared" si="20"/>
        <v>1</v>
      </c>
      <c r="Z52" s="1">
        <f t="shared" si="21"/>
        <v>0</v>
      </c>
      <c r="AA52" s="1">
        <f t="shared" si="22"/>
        <v>0</v>
      </c>
      <c r="AB52" s="1">
        <f t="shared" si="23"/>
        <v>0</v>
      </c>
      <c r="AC52" s="1">
        <f t="shared" si="24"/>
        <v>0</v>
      </c>
      <c r="AD52" s="1">
        <f t="shared" si="25"/>
        <v>0</v>
      </c>
    </row>
    <row r="53" spans="1:30" ht="20" customHeight="1">
      <c r="A53" s="3">
        <f t="shared" si="26"/>
        <v>35</v>
      </c>
      <c r="B53" s="7">
        <v>41724</v>
      </c>
      <c r="C53" s="8"/>
      <c r="D53" s="8" t="s">
        <v>126</v>
      </c>
      <c r="E53" s="9" t="s">
        <v>145</v>
      </c>
      <c r="F53" s="9" t="s">
        <v>77</v>
      </c>
      <c r="G53" s="9" t="s">
        <v>8</v>
      </c>
      <c r="H53" s="60">
        <v>10000</v>
      </c>
      <c r="I53" s="60">
        <v>43752</v>
      </c>
      <c r="J53" s="61">
        <v>49500</v>
      </c>
      <c r="K53" s="71" t="s">
        <v>38</v>
      </c>
      <c r="L53" s="105"/>
      <c r="M53" s="64"/>
      <c r="N53" s="72">
        <v>5</v>
      </c>
      <c r="O53" s="73" t="s">
        <v>45</v>
      </c>
      <c r="P53" s="74" t="s">
        <v>58</v>
      </c>
      <c r="Q53" s="64" t="s">
        <v>48</v>
      </c>
      <c r="R53" s="63">
        <f t="shared" si="7"/>
        <v>0</v>
      </c>
      <c r="S53" s="68">
        <f t="shared" si="10"/>
        <v>0</v>
      </c>
      <c r="T53" s="63">
        <f t="shared" si="8"/>
        <v>10000</v>
      </c>
      <c r="U53" s="69">
        <f t="shared" si="11"/>
        <v>233903.55000000002</v>
      </c>
      <c r="V53" s="70">
        <f t="shared" si="9"/>
        <v>96096.449999999983</v>
      </c>
      <c r="W53" s="6">
        <f t="shared" si="12"/>
        <v>96096.449999999983</v>
      </c>
      <c r="Y53" s="1">
        <f t="shared" si="20"/>
        <v>1</v>
      </c>
      <c r="Z53" s="1">
        <f t="shared" si="21"/>
        <v>0</v>
      </c>
      <c r="AA53" s="1">
        <f t="shared" si="22"/>
        <v>0</v>
      </c>
      <c r="AB53" s="1">
        <f t="shared" si="23"/>
        <v>0</v>
      </c>
      <c r="AC53" s="1">
        <f t="shared" si="24"/>
        <v>0</v>
      </c>
      <c r="AD53" s="1">
        <f t="shared" si="25"/>
        <v>0</v>
      </c>
    </row>
    <row r="54" spans="1:30" ht="20" customHeight="1">
      <c r="A54" s="3">
        <f t="shared" si="26"/>
        <v>36</v>
      </c>
      <c r="B54" s="7">
        <v>41739</v>
      </c>
      <c r="C54" s="8"/>
      <c r="D54" s="8" t="s">
        <v>128</v>
      </c>
      <c r="E54" s="9" t="s">
        <v>161</v>
      </c>
      <c r="F54" s="9" t="s">
        <v>77</v>
      </c>
      <c r="G54" s="9" t="s">
        <v>8</v>
      </c>
      <c r="H54" s="60">
        <v>5000</v>
      </c>
      <c r="I54" s="60">
        <v>54004</v>
      </c>
      <c r="J54" s="61">
        <v>55000</v>
      </c>
      <c r="K54" s="71" t="s">
        <v>29</v>
      </c>
      <c r="L54" s="105">
        <v>2500</v>
      </c>
      <c r="M54" s="64"/>
      <c r="N54" s="72">
        <v>2</v>
      </c>
      <c r="O54" s="66" t="s">
        <v>45</v>
      </c>
      <c r="P54" s="67" t="s">
        <v>51</v>
      </c>
      <c r="Q54" s="64" t="s">
        <v>49</v>
      </c>
      <c r="R54" s="63">
        <f t="shared" si="7"/>
        <v>0</v>
      </c>
      <c r="S54" s="68">
        <f t="shared" si="10"/>
        <v>0</v>
      </c>
      <c r="T54" s="63">
        <f t="shared" si="8"/>
        <v>5000</v>
      </c>
      <c r="U54" s="69">
        <f t="shared" si="11"/>
        <v>238903.55000000002</v>
      </c>
      <c r="V54" s="70">
        <f t="shared" si="9"/>
        <v>91096.449999999983</v>
      </c>
      <c r="W54" s="6">
        <f t="shared" si="12"/>
        <v>91096.449999999983</v>
      </c>
      <c r="Y54" s="1">
        <f t="shared" si="20"/>
        <v>1</v>
      </c>
      <c r="Z54" s="1">
        <f t="shared" si="21"/>
        <v>0</v>
      </c>
      <c r="AA54" s="1">
        <f t="shared" si="22"/>
        <v>0</v>
      </c>
      <c r="AB54" s="1">
        <f t="shared" si="23"/>
        <v>0</v>
      </c>
      <c r="AC54" s="1">
        <f t="shared" si="24"/>
        <v>0</v>
      </c>
      <c r="AD54" s="1">
        <f t="shared" si="25"/>
        <v>0</v>
      </c>
    </row>
    <row r="55" spans="1:30" ht="20" customHeight="1">
      <c r="A55" s="3">
        <f t="shared" si="26"/>
        <v>37</v>
      </c>
      <c r="B55" s="7">
        <v>41710</v>
      </c>
      <c r="C55" s="8"/>
      <c r="D55" s="8" t="s">
        <v>127</v>
      </c>
      <c r="E55" s="9" t="s">
        <v>169</v>
      </c>
      <c r="F55" s="9" t="s">
        <v>77</v>
      </c>
      <c r="G55" s="9" t="s">
        <v>8</v>
      </c>
      <c r="H55" s="60">
        <v>10000</v>
      </c>
      <c r="I55" s="60">
        <v>59317</v>
      </c>
      <c r="J55" s="61">
        <v>69609</v>
      </c>
      <c r="K55" s="71" t="s">
        <v>29</v>
      </c>
      <c r="L55" s="105"/>
      <c r="M55" s="64"/>
      <c r="N55" s="72">
        <v>1</v>
      </c>
      <c r="O55" s="66" t="s">
        <v>45</v>
      </c>
      <c r="P55" s="67" t="s">
        <v>51</v>
      </c>
      <c r="Q55" s="64" t="s">
        <v>50</v>
      </c>
      <c r="R55" s="63">
        <f t="shared" si="7"/>
        <v>0</v>
      </c>
      <c r="S55" s="68">
        <f t="shared" si="10"/>
        <v>0</v>
      </c>
      <c r="T55" s="63">
        <f t="shared" si="8"/>
        <v>10000</v>
      </c>
      <c r="U55" s="69">
        <f t="shared" si="11"/>
        <v>248903.55000000002</v>
      </c>
      <c r="V55" s="70">
        <f t="shared" si="9"/>
        <v>81096.449999999983</v>
      </c>
      <c r="W55" s="6">
        <f t="shared" si="12"/>
        <v>81096.449999999983</v>
      </c>
      <c r="Y55" s="1">
        <f t="shared" si="20"/>
        <v>1</v>
      </c>
      <c r="Z55" s="1">
        <f t="shared" si="21"/>
        <v>0</v>
      </c>
      <c r="AA55" s="1">
        <f t="shared" si="22"/>
        <v>0</v>
      </c>
      <c r="AB55" s="1">
        <f t="shared" si="23"/>
        <v>0</v>
      </c>
      <c r="AC55" s="1">
        <f t="shared" si="24"/>
        <v>0</v>
      </c>
      <c r="AD55" s="1">
        <f t="shared" si="25"/>
        <v>0</v>
      </c>
    </row>
    <row r="56" spans="1:30" ht="20" customHeight="1">
      <c r="A56" s="3">
        <f t="shared" si="26"/>
        <v>38</v>
      </c>
      <c r="B56" s="7">
        <v>41745</v>
      </c>
      <c r="C56" s="8"/>
      <c r="D56" s="8" t="s">
        <v>131</v>
      </c>
      <c r="E56" s="9" t="s">
        <v>155</v>
      </c>
      <c r="F56" s="9" t="s">
        <v>77</v>
      </c>
      <c r="G56" s="9" t="s">
        <v>8</v>
      </c>
      <c r="H56" s="60">
        <v>10000</v>
      </c>
      <c r="I56" s="60">
        <v>87199</v>
      </c>
      <c r="J56" s="61">
        <v>94400</v>
      </c>
      <c r="K56" s="71" t="s">
        <v>38</v>
      </c>
      <c r="L56" s="105"/>
      <c r="M56" s="64"/>
      <c r="N56" s="72">
        <v>4</v>
      </c>
      <c r="O56" s="73" t="s">
        <v>45</v>
      </c>
      <c r="P56" s="74" t="s">
        <v>51</v>
      </c>
      <c r="Q56" s="64" t="s">
        <v>50</v>
      </c>
      <c r="R56" s="63">
        <f t="shared" si="7"/>
        <v>0</v>
      </c>
      <c r="S56" s="68">
        <f t="shared" si="10"/>
        <v>0</v>
      </c>
      <c r="T56" s="63">
        <f t="shared" si="8"/>
        <v>10000</v>
      </c>
      <c r="U56" s="69">
        <f t="shared" si="11"/>
        <v>258903.55000000002</v>
      </c>
      <c r="V56" s="70">
        <f t="shared" si="9"/>
        <v>71096.449999999983</v>
      </c>
      <c r="W56" s="6">
        <f t="shared" si="12"/>
        <v>71096.449999999983</v>
      </c>
      <c r="Y56" s="1">
        <f t="shared" si="20"/>
        <v>1</v>
      </c>
      <c r="Z56" s="1">
        <f t="shared" si="21"/>
        <v>0</v>
      </c>
      <c r="AA56" s="1">
        <f t="shared" si="22"/>
        <v>0</v>
      </c>
      <c r="AB56" s="1">
        <f t="shared" si="23"/>
        <v>0</v>
      </c>
      <c r="AC56" s="1">
        <f t="shared" si="24"/>
        <v>0</v>
      </c>
      <c r="AD56" s="1">
        <f t="shared" si="25"/>
        <v>0</v>
      </c>
    </row>
    <row r="57" spans="1:30" ht="20" customHeight="1">
      <c r="A57" s="3">
        <f t="shared" si="26"/>
        <v>39</v>
      </c>
      <c r="B57" s="7"/>
      <c r="C57" s="8"/>
      <c r="D57" s="8" t="s">
        <v>132</v>
      </c>
      <c r="E57" s="9"/>
      <c r="F57" s="9" t="s">
        <v>77</v>
      </c>
      <c r="G57" s="113" t="s">
        <v>17</v>
      </c>
      <c r="H57" s="60">
        <v>10000</v>
      </c>
      <c r="I57" s="60"/>
      <c r="J57" s="61"/>
      <c r="K57" s="71"/>
      <c r="L57" s="105"/>
      <c r="M57" s="64"/>
      <c r="N57" s="72"/>
      <c r="O57" s="66"/>
      <c r="P57" s="114"/>
      <c r="Q57" s="64"/>
      <c r="R57" s="63">
        <f t="shared" si="7"/>
        <v>0</v>
      </c>
      <c r="S57" s="68">
        <f t="shared" si="10"/>
        <v>0</v>
      </c>
      <c r="T57" s="63">
        <f t="shared" si="8"/>
        <v>0</v>
      </c>
      <c r="U57" s="69">
        <f t="shared" si="11"/>
        <v>258903.55000000002</v>
      </c>
      <c r="V57" s="70">
        <f t="shared" si="9"/>
        <v>71096.449999999983</v>
      </c>
      <c r="W57" s="6">
        <f t="shared" si="12"/>
        <v>71096.449999999983</v>
      </c>
      <c r="Y57" s="1">
        <f t="shared" si="20"/>
        <v>0</v>
      </c>
      <c r="Z57" s="1">
        <f t="shared" si="21"/>
        <v>0</v>
      </c>
      <c r="AA57" s="1">
        <f t="shared" si="22"/>
        <v>1</v>
      </c>
      <c r="AB57" s="1">
        <f t="shared" si="23"/>
        <v>0</v>
      </c>
      <c r="AC57" s="1">
        <f t="shared" si="24"/>
        <v>0</v>
      </c>
      <c r="AD57" s="1">
        <f t="shared" si="25"/>
        <v>0</v>
      </c>
    </row>
    <row r="58" spans="1:30" ht="20" customHeight="1">
      <c r="A58" s="3">
        <f t="shared" si="26"/>
        <v>40</v>
      </c>
      <c r="B58" s="7">
        <v>41729</v>
      </c>
      <c r="C58" s="8"/>
      <c r="D58" s="8" t="s">
        <v>135</v>
      </c>
      <c r="E58" s="9" t="s">
        <v>151</v>
      </c>
      <c r="F58" s="9" t="s">
        <v>77</v>
      </c>
      <c r="G58" s="9" t="s">
        <v>8</v>
      </c>
      <c r="H58" s="60">
        <v>10000</v>
      </c>
      <c r="I58" s="60">
        <v>82150</v>
      </c>
      <c r="J58" s="61">
        <v>97000</v>
      </c>
      <c r="K58" s="71" t="s">
        <v>29</v>
      </c>
      <c r="L58" s="105"/>
      <c r="M58" s="64"/>
      <c r="N58" s="72">
        <v>1</v>
      </c>
      <c r="O58" s="66" t="s">
        <v>45</v>
      </c>
      <c r="P58" s="67" t="s">
        <v>51</v>
      </c>
      <c r="Q58" s="64" t="s">
        <v>50</v>
      </c>
      <c r="R58" s="63">
        <f t="shared" si="7"/>
        <v>0</v>
      </c>
      <c r="S58" s="68">
        <f t="shared" si="10"/>
        <v>0</v>
      </c>
      <c r="T58" s="63">
        <f t="shared" si="8"/>
        <v>10000</v>
      </c>
      <c r="U58" s="69">
        <f t="shared" si="11"/>
        <v>268903.55000000005</v>
      </c>
      <c r="V58" s="70">
        <f t="shared" si="9"/>
        <v>61096.449999999953</v>
      </c>
      <c r="W58" s="6">
        <f t="shared" si="12"/>
        <v>61096.449999999983</v>
      </c>
      <c r="Y58" s="1">
        <f t="shared" si="20"/>
        <v>1</v>
      </c>
      <c r="Z58" s="1">
        <f t="shared" si="21"/>
        <v>0</v>
      </c>
      <c r="AA58" s="1">
        <f t="shared" si="22"/>
        <v>0</v>
      </c>
      <c r="AB58" s="1">
        <f t="shared" si="23"/>
        <v>0</v>
      </c>
      <c r="AC58" s="1">
        <f t="shared" si="24"/>
        <v>0</v>
      </c>
      <c r="AD58" s="1">
        <f t="shared" si="25"/>
        <v>0</v>
      </c>
    </row>
    <row r="59" spans="1:30" ht="20" customHeight="1">
      <c r="A59" s="3">
        <f t="shared" si="26"/>
        <v>41</v>
      </c>
      <c r="B59" s="7">
        <v>41745</v>
      </c>
      <c r="C59" s="8"/>
      <c r="D59" s="8" t="s">
        <v>134</v>
      </c>
      <c r="E59" s="9" t="s">
        <v>153</v>
      </c>
      <c r="F59" s="9" t="s">
        <v>77</v>
      </c>
      <c r="G59" s="9" t="s">
        <v>8</v>
      </c>
      <c r="H59" s="60">
        <v>4000</v>
      </c>
      <c r="I59" s="60">
        <v>95243</v>
      </c>
      <c r="J59" s="76">
        <v>97000</v>
      </c>
      <c r="K59" s="71" t="s">
        <v>38</v>
      </c>
      <c r="L59" s="105"/>
      <c r="M59" s="64"/>
      <c r="N59" s="72">
        <v>2</v>
      </c>
      <c r="O59" s="73" t="s">
        <v>45</v>
      </c>
      <c r="P59" s="74" t="s">
        <v>51</v>
      </c>
      <c r="Q59" s="64" t="s">
        <v>50</v>
      </c>
      <c r="R59" s="63">
        <f t="shared" si="7"/>
        <v>0</v>
      </c>
      <c r="S59" s="68">
        <f t="shared" si="10"/>
        <v>0</v>
      </c>
      <c r="T59" s="63">
        <f t="shared" si="8"/>
        <v>4000</v>
      </c>
      <c r="U59" s="69">
        <f t="shared" si="11"/>
        <v>272903.55000000005</v>
      </c>
      <c r="V59" s="70">
        <f t="shared" si="9"/>
        <v>57096.449999999953</v>
      </c>
      <c r="W59" s="6">
        <f t="shared" si="12"/>
        <v>57096.449999999983</v>
      </c>
      <c r="Y59" s="1">
        <f t="shared" si="20"/>
        <v>1</v>
      </c>
      <c r="Z59" s="1">
        <f t="shared" si="21"/>
        <v>0</v>
      </c>
      <c r="AA59" s="1">
        <f t="shared" si="22"/>
        <v>0</v>
      </c>
      <c r="AB59" s="1">
        <f t="shared" si="23"/>
        <v>0</v>
      </c>
      <c r="AC59" s="1">
        <f t="shared" si="24"/>
        <v>0</v>
      </c>
      <c r="AD59" s="1">
        <f t="shared" si="25"/>
        <v>0</v>
      </c>
    </row>
    <row r="60" spans="1:30" ht="20" customHeight="1">
      <c r="A60" s="3">
        <f t="shared" si="26"/>
        <v>42</v>
      </c>
      <c r="B60" s="7"/>
      <c r="C60" s="8"/>
      <c r="D60" s="8"/>
      <c r="E60" s="9"/>
      <c r="F60" s="9" t="s">
        <v>77</v>
      </c>
      <c r="G60" s="113" t="s">
        <v>17</v>
      </c>
      <c r="H60" s="60">
        <v>10000</v>
      </c>
      <c r="I60" s="60"/>
      <c r="J60" s="61"/>
      <c r="K60" s="71"/>
      <c r="L60" s="105"/>
      <c r="M60" s="64"/>
      <c r="N60" s="72"/>
      <c r="O60" s="66"/>
      <c r="P60" s="114"/>
      <c r="Q60" s="64"/>
      <c r="R60" s="63">
        <f t="shared" si="7"/>
        <v>0</v>
      </c>
      <c r="S60" s="68">
        <f t="shared" si="10"/>
        <v>0</v>
      </c>
      <c r="T60" s="63">
        <f t="shared" si="8"/>
        <v>0</v>
      </c>
      <c r="U60" s="69">
        <f t="shared" si="11"/>
        <v>272903.55000000005</v>
      </c>
      <c r="V60" s="70">
        <f t="shared" si="9"/>
        <v>57096.449999999953</v>
      </c>
      <c r="W60" s="6">
        <f t="shared" si="12"/>
        <v>57096.449999999983</v>
      </c>
      <c r="Y60" s="1">
        <f t="shared" si="20"/>
        <v>0</v>
      </c>
      <c r="Z60" s="1">
        <f t="shared" si="21"/>
        <v>0</v>
      </c>
      <c r="AA60" s="1">
        <f t="shared" si="22"/>
        <v>1</v>
      </c>
      <c r="AB60" s="1">
        <f t="shared" si="23"/>
        <v>0</v>
      </c>
      <c r="AC60" s="1">
        <f t="shared" si="24"/>
        <v>0</v>
      </c>
      <c r="AD60" s="1">
        <f t="shared" si="25"/>
        <v>0</v>
      </c>
    </row>
    <row r="61" spans="1:30" ht="20" customHeight="1">
      <c r="A61" s="3">
        <f t="shared" si="26"/>
        <v>43</v>
      </c>
      <c r="B61" s="7">
        <v>41746</v>
      </c>
      <c r="C61" s="8"/>
      <c r="D61" s="8" t="s">
        <v>138</v>
      </c>
      <c r="E61" s="9" t="s">
        <v>154</v>
      </c>
      <c r="F61" s="9" t="s">
        <v>77</v>
      </c>
      <c r="G61" s="9" t="s">
        <v>8</v>
      </c>
      <c r="H61" s="60">
        <v>6700</v>
      </c>
      <c r="I61" s="60">
        <v>62628</v>
      </c>
      <c r="J61" s="61">
        <v>64900</v>
      </c>
      <c r="K61" s="71" t="s">
        <v>38</v>
      </c>
      <c r="L61" s="105"/>
      <c r="M61" s="64"/>
      <c r="N61" s="72">
        <v>1</v>
      </c>
      <c r="O61" s="73" t="s">
        <v>45</v>
      </c>
      <c r="P61" s="74" t="s">
        <v>51</v>
      </c>
      <c r="Q61" s="64" t="s">
        <v>50</v>
      </c>
      <c r="R61" s="63">
        <f t="shared" si="7"/>
        <v>0</v>
      </c>
      <c r="S61" s="68">
        <f t="shared" si="10"/>
        <v>0</v>
      </c>
      <c r="T61" s="63">
        <f t="shared" si="8"/>
        <v>6700</v>
      </c>
      <c r="U61" s="69">
        <f t="shared" si="11"/>
        <v>279603.55000000005</v>
      </c>
      <c r="V61" s="70">
        <f t="shared" si="9"/>
        <v>50396.449999999953</v>
      </c>
      <c r="W61" s="6">
        <f t="shared" si="12"/>
        <v>50396.449999999983</v>
      </c>
      <c r="Y61" s="1">
        <f t="shared" si="20"/>
        <v>1</v>
      </c>
      <c r="Z61" s="1">
        <f t="shared" si="21"/>
        <v>0</v>
      </c>
      <c r="AA61" s="1">
        <f t="shared" si="22"/>
        <v>0</v>
      </c>
      <c r="AB61" s="1">
        <f t="shared" si="23"/>
        <v>0</v>
      </c>
      <c r="AC61" s="1">
        <f t="shared" si="24"/>
        <v>0</v>
      </c>
      <c r="AD61" s="1">
        <f t="shared" si="25"/>
        <v>0</v>
      </c>
    </row>
    <row r="62" spans="1:30" ht="20" customHeight="1">
      <c r="A62" s="3">
        <f t="shared" si="26"/>
        <v>44</v>
      </c>
      <c r="B62" s="7">
        <v>41725</v>
      </c>
      <c r="C62" s="8"/>
      <c r="D62" s="8" t="s">
        <v>159</v>
      </c>
      <c r="E62" s="9" t="s">
        <v>160</v>
      </c>
      <c r="F62" s="9" t="s">
        <v>77</v>
      </c>
      <c r="G62" s="9" t="s">
        <v>8</v>
      </c>
      <c r="H62" s="60">
        <v>10000</v>
      </c>
      <c r="I62" s="60">
        <v>90440</v>
      </c>
      <c r="J62" s="61">
        <v>106400</v>
      </c>
      <c r="K62" s="71" t="s">
        <v>29</v>
      </c>
      <c r="L62" s="105"/>
      <c r="M62" s="64"/>
      <c r="N62" s="65">
        <v>1</v>
      </c>
      <c r="O62" s="66" t="s">
        <v>45</v>
      </c>
      <c r="P62" s="67" t="s">
        <v>51</v>
      </c>
      <c r="Q62" s="64" t="s">
        <v>50</v>
      </c>
      <c r="R62" s="63">
        <f t="shared" si="7"/>
        <v>0</v>
      </c>
      <c r="S62" s="68">
        <f t="shared" si="10"/>
        <v>0</v>
      </c>
      <c r="T62" s="63">
        <f t="shared" si="8"/>
        <v>10000</v>
      </c>
      <c r="U62" s="69">
        <f t="shared" si="11"/>
        <v>289603.55000000005</v>
      </c>
      <c r="V62" s="70">
        <f t="shared" si="9"/>
        <v>40396.449999999953</v>
      </c>
      <c r="W62" s="6">
        <f t="shared" si="12"/>
        <v>40396.449999999983</v>
      </c>
      <c r="Y62" s="1">
        <f t="shared" si="20"/>
        <v>1</v>
      </c>
      <c r="Z62" s="1">
        <f t="shared" si="21"/>
        <v>0</v>
      </c>
      <c r="AA62" s="1">
        <f t="shared" si="22"/>
        <v>0</v>
      </c>
      <c r="AB62" s="1">
        <f t="shared" si="23"/>
        <v>0</v>
      </c>
      <c r="AC62" s="1">
        <f t="shared" si="24"/>
        <v>0</v>
      </c>
      <c r="AD62" s="1">
        <f t="shared" si="25"/>
        <v>0</v>
      </c>
    </row>
    <row r="63" spans="1:30" ht="20" customHeight="1">
      <c r="A63" s="3">
        <f t="shared" si="26"/>
        <v>45</v>
      </c>
      <c r="B63" s="7">
        <v>41772</v>
      </c>
      <c r="C63" s="8"/>
      <c r="D63" s="8" t="s">
        <v>141</v>
      </c>
      <c r="E63" s="9" t="s">
        <v>157</v>
      </c>
      <c r="F63" s="9" t="s">
        <v>77</v>
      </c>
      <c r="G63" s="9" t="s">
        <v>8</v>
      </c>
      <c r="H63" s="60">
        <v>8078.51</v>
      </c>
      <c r="I63" s="60">
        <v>72168</v>
      </c>
      <c r="J63" s="61">
        <v>73500</v>
      </c>
      <c r="K63" s="71" t="s">
        <v>38</v>
      </c>
      <c r="L63" s="105"/>
      <c r="M63" s="64"/>
      <c r="N63" s="72">
        <v>1</v>
      </c>
      <c r="O63" s="66" t="s">
        <v>45</v>
      </c>
      <c r="P63" s="74" t="s">
        <v>51</v>
      </c>
      <c r="Q63" s="64" t="s">
        <v>50</v>
      </c>
      <c r="R63" s="63">
        <f t="shared" si="7"/>
        <v>0</v>
      </c>
      <c r="S63" s="68">
        <f t="shared" si="10"/>
        <v>0</v>
      </c>
      <c r="T63" s="63">
        <f t="shared" si="8"/>
        <v>8078.51</v>
      </c>
      <c r="U63" s="69">
        <f t="shared" si="11"/>
        <v>297682.06000000006</v>
      </c>
      <c r="V63" s="70">
        <f t="shared" si="9"/>
        <v>32317.939999999944</v>
      </c>
      <c r="W63" s="6">
        <f t="shared" si="12"/>
        <v>32317.939999999981</v>
      </c>
      <c r="Y63" s="1">
        <f t="shared" si="20"/>
        <v>1</v>
      </c>
      <c r="Z63" s="1">
        <f t="shared" si="21"/>
        <v>0</v>
      </c>
      <c r="AA63" s="1">
        <f t="shared" si="22"/>
        <v>0</v>
      </c>
      <c r="AB63" s="1">
        <f t="shared" si="23"/>
        <v>0</v>
      </c>
      <c r="AC63" s="1">
        <f t="shared" si="24"/>
        <v>0</v>
      </c>
      <c r="AD63" s="1">
        <f t="shared" si="25"/>
        <v>0</v>
      </c>
    </row>
    <row r="64" spans="1:30" ht="20" customHeight="1">
      <c r="A64" s="3">
        <f t="shared" si="26"/>
        <v>46</v>
      </c>
      <c r="B64" s="7"/>
      <c r="C64" s="8"/>
      <c r="D64" s="8" t="s">
        <v>140</v>
      </c>
      <c r="E64" s="9"/>
      <c r="F64" s="9" t="s">
        <v>77</v>
      </c>
      <c r="G64" s="113" t="s">
        <v>17</v>
      </c>
      <c r="H64" s="60">
        <v>10000</v>
      </c>
      <c r="I64" s="60"/>
      <c r="J64" s="61"/>
      <c r="K64" s="71"/>
      <c r="L64" s="105"/>
      <c r="M64" s="64"/>
      <c r="N64" s="72"/>
      <c r="O64" s="66"/>
      <c r="P64" s="114"/>
      <c r="Q64" s="64"/>
      <c r="R64" s="63">
        <f t="shared" si="7"/>
        <v>0</v>
      </c>
      <c r="S64" s="68">
        <f t="shared" si="10"/>
        <v>0</v>
      </c>
      <c r="T64" s="63">
        <f t="shared" si="8"/>
        <v>0</v>
      </c>
      <c r="U64" s="69">
        <f t="shared" si="11"/>
        <v>297682.06000000006</v>
      </c>
      <c r="V64" s="70">
        <f t="shared" si="9"/>
        <v>32317.939999999944</v>
      </c>
      <c r="W64" s="6">
        <f t="shared" si="12"/>
        <v>32317.939999999981</v>
      </c>
      <c r="Y64" s="1">
        <f t="shared" si="20"/>
        <v>0</v>
      </c>
      <c r="Z64" s="1">
        <f t="shared" si="21"/>
        <v>0</v>
      </c>
      <c r="AA64" s="1">
        <f t="shared" si="22"/>
        <v>1</v>
      </c>
      <c r="AB64" s="1">
        <f t="shared" si="23"/>
        <v>0</v>
      </c>
      <c r="AC64" s="1">
        <f t="shared" si="24"/>
        <v>0</v>
      </c>
      <c r="AD64" s="1">
        <f t="shared" si="25"/>
        <v>0</v>
      </c>
    </row>
    <row r="65" spans="1:30" ht="20" customHeight="1">
      <c r="A65" s="3">
        <f>A67+1</f>
        <v>48</v>
      </c>
      <c r="B65" s="7"/>
      <c r="C65" s="8"/>
      <c r="D65" s="8"/>
      <c r="E65" s="9"/>
      <c r="F65" s="9" t="s">
        <v>77</v>
      </c>
      <c r="G65" s="113" t="s">
        <v>17</v>
      </c>
      <c r="H65" s="60"/>
      <c r="I65" s="60"/>
      <c r="J65" s="61"/>
      <c r="K65" s="71"/>
      <c r="L65" s="105">
        <f>IF(G65="Pending",2500,IF(G65="Withdrawn",0,IF(G65="Closed",2500,IF(G65="Denied - ratios",0,IF(G65="Denied - credit score",0,IF(G65="Denied - ratios/credit score",0,IF(G65="","")))))))</f>
        <v>0</v>
      </c>
      <c r="M65" s="64"/>
      <c r="N65" s="72"/>
      <c r="O65" s="73"/>
      <c r="P65" s="115"/>
      <c r="Q65" s="64"/>
      <c r="R65" s="63">
        <f>IF(G65="Pending",(H65+L65),IF(G65="Withdrawn",0,IF(G65="Closed",0,IF(G65="Denied - ratios",0,IF(G65="Denied - credit score",0,IF(G65="Denied - ratios/credit score",0,IF(G65="","")))))))</f>
        <v>0</v>
      </c>
      <c r="S65" s="68">
        <f>R65+S67</f>
        <v>0</v>
      </c>
      <c r="T65" s="63">
        <f>IF(G65="Closed",H65,IF(G65="PENDING",0,IF(G65="Withdrawn",0,IF(G65="Denied - ratios",0,IF(G65="Denied - credit score",0,IF(G65="Denied - ratios/credit score",0,IF(G65="","")))))))</f>
        <v>0</v>
      </c>
      <c r="U65" s="69">
        <f>T65+U67</f>
        <v>307682.06000000006</v>
      </c>
      <c r="V65" s="70">
        <f>$D$4-U65</f>
        <v>22317.939999999944</v>
      </c>
      <c r="W65" s="6">
        <f>W67-R65-T65</f>
        <v>22317.939999999981</v>
      </c>
      <c r="Y65" s="1">
        <f>IF(G65="Closed",1,0)</f>
        <v>0</v>
      </c>
      <c r="Z65" s="1">
        <f>IF(G65="Pending",1,0)</f>
        <v>0</v>
      </c>
      <c r="AA65" s="1">
        <f>IF(G65="Withdrawn",1,0)</f>
        <v>1</v>
      </c>
      <c r="AB65" s="1">
        <f>IF(G65="Denied - ratios",1,0)</f>
        <v>0</v>
      </c>
      <c r="AC65" s="1">
        <f>IF(G65="Denied - credit score",1,0)</f>
        <v>0</v>
      </c>
      <c r="AD65" s="1">
        <f>IF(G65="Denied - ratios/credit score",1,0)</f>
        <v>0</v>
      </c>
    </row>
    <row r="66" spans="1:30" ht="20" customHeight="1">
      <c r="A66" s="3">
        <f>A65+1</f>
        <v>49</v>
      </c>
      <c r="B66" s="7">
        <v>41773</v>
      </c>
      <c r="C66" s="8"/>
      <c r="D66" s="8" t="s">
        <v>139</v>
      </c>
      <c r="E66" s="9" t="s">
        <v>158</v>
      </c>
      <c r="F66" s="9" t="s">
        <v>77</v>
      </c>
      <c r="G66" s="9" t="s">
        <v>8</v>
      </c>
      <c r="H66" s="60">
        <v>5756</v>
      </c>
      <c r="I66" s="60">
        <v>63822</v>
      </c>
      <c r="J66" s="61">
        <v>65000</v>
      </c>
      <c r="K66" s="71" t="s">
        <v>38</v>
      </c>
      <c r="L66" s="105"/>
      <c r="M66" s="64"/>
      <c r="N66" s="72">
        <v>1</v>
      </c>
      <c r="O66" s="73" t="s">
        <v>45</v>
      </c>
      <c r="P66" s="74" t="s">
        <v>51</v>
      </c>
      <c r="Q66" s="64" t="s">
        <v>49</v>
      </c>
      <c r="R66" s="63">
        <f>IF(G66="Pending",(H66+L66),IF(G66="Withdrawn",0,IF(G66="Closed",0,IF(G66="Denied - ratios",0,IF(G66="Denied - credit score",0,IF(G66="Denied - ratios/credit score",0,IF(G66="","")))))))</f>
        <v>0</v>
      </c>
      <c r="S66" s="68">
        <f>R66+S65</f>
        <v>0</v>
      </c>
      <c r="T66" s="63">
        <f>IF(G66="Closed",H66,IF(G66="PENDING",0,IF(G66="Withdrawn",0,IF(G66="Denied - ratios",0,IF(G66="Denied - credit score",0,IF(G66="Denied - ratios/credit score",0,IF(G66="","")))))))</f>
        <v>5756</v>
      </c>
      <c r="U66" s="69">
        <f>T66+U65</f>
        <v>313438.06000000006</v>
      </c>
      <c r="V66" s="70">
        <f>$D$4-U66</f>
        <v>16561.939999999944</v>
      </c>
      <c r="W66" s="6">
        <f>W65-R66-T66</f>
        <v>16561.939999999981</v>
      </c>
      <c r="Y66" s="1">
        <f>IF(G66="Closed",1,0)</f>
        <v>1</v>
      </c>
      <c r="Z66" s="1">
        <f>IF(G66="Pending",1,0)</f>
        <v>0</v>
      </c>
      <c r="AA66" s="1">
        <f>IF(G66="Withdrawn",1,0)</f>
        <v>0</v>
      </c>
      <c r="AB66" s="1">
        <f>IF(G66="Denied - ratios",1,0)</f>
        <v>0</v>
      </c>
      <c r="AC66" s="1">
        <f>IF(G66="Denied - credit score",1,0)</f>
        <v>0</v>
      </c>
      <c r="AD66" s="1">
        <f>IF(G66="Denied - ratios/credit score",1,0)</f>
        <v>0</v>
      </c>
    </row>
    <row r="67" spans="1:30" ht="20" customHeight="1">
      <c r="A67" s="3">
        <f>A64+1</f>
        <v>47</v>
      </c>
      <c r="B67" s="7">
        <v>41800</v>
      </c>
      <c r="C67" s="111"/>
      <c r="D67" s="109" t="s">
        <v>150</v>
      </c>
      <c r="E67" s="9" t="s">
        <v>165</v>
      </c>
      <c r="F67" s="9" t="s">
        <v>77</v>
      </c>
      <c r="G67" s="110" t="s">
        <v>8</v>
      </c>
      <c r="H67" s="60">
        <v>10000</v>
      </c>
      <c r="I67" s="60">
        <v>45200</v>
      </c>
      <c r="J67" s="61">
        <v>56500</v>
      </c>
      <c r="K67" s="71" t="s">
        <v>29</v>
      </c>
      <c r="L67" s="105"/>
      <c r="M67" s="64"/>
      <c r="N67" s="72">
        <v>1</v>
      </c>
      <c r="O67" s="66" t="s">
        <v>45</v>
      </c>
      <c r="P67" s="67" t="s">
        <v>51</v>
      </c>
      <c r="Q67" s="64" t="s">
        <v>48</v>
      </c>
      <c r="R67" s="63">
        <f>IF(G67="Pending",(H67+L67),IF(G67="Withdrawn",0,IF(G67="Closed",0,IF(G67="Denied - ratios",0,IF(G67="Denied - credit score",0,IF(G67="Denied - ratios/credit score",0,IF(G67="","")))))))</f>
        <v>0</v>
      </c>
      <c r="S67" s="68">
        <f>R67+S64</f>
        <v>0</v>
      </c>
      <c r="T67" s="63">
        <f>IF(G67="Closed",H67,IF(G67="PENDING",0,IF(G67="Withdrawn",0,IF(G67="Denied - ratios",0,IF(G67="Denied - credit score",0,IF(G67="Denied - ratios/credit score",0,IF(G67="","")))))))</f>
        <v>10000</v>
      </c>
      <c r="U67" s="69">
        <f>T67+U64</f>
        <v>307682.06000000006</v>
      </c>
      <c r="V67" s="70">
        <f>$D$4-U67</f>
        <v>22317.939999999944</v>
      </c>
      <c r="W67" s="6">
        <f>W64-R67-T67</f>
        <v>22317.939999999981</v>
      </c>
      <c r="Y67" s="1">
        <f>IF(G67="Closed",1,0)</f>
        <v>1</v>
      </c>
      <c r="Z67" s="1">
        <f>IF(G67="Pending",1,0)</f>
        <v>0</v>
      </c>
      <c r="AA67" s="1">
        <f>IF(G67="Withdrawn",1,0)</f>
        <v>0</v>
      </c>
      <c r="AB67" s="1">
        <f>IF(G67="Denied - ratios",1,0)</f>
        <v>0</v>
      </c>
      <c r="AC67" s="1">
        <f>IF(G67="Denied - credit score",1,0)</f>
        <v>0</v>
      </c>
      <c r="AD67" s="1">
        <f>IF(G67="Denied - ratios/credit score",1,0)</f>
        <v>0</v>
      </c>
    </row>
    <row r="68" spans="1:30" ht="20" customHeight="1">
      <c r="A68" s="3" t="e">
        <f>#REF!+1</f>
        <v>#REF!</v>
      </c>
      <c r="B68" s="7">
        <v>41851</v>
      </c>
      <c r="C68" s="8"/>
      <c r="D68" s="8" t="s">
        <v>163</v>
      </c>
      <c r="E68" s="110" t="s">
        <v>167</v>
      </c>
      <c r="F68" s="9" t="s">
        <v>77</v>
      </c>
      <c r="G68" s="9" t="s">
        <v>8</v>
      </c>
      <c r="H68" s="60">
        <v>7500</v>
      </c>
      <c r="I68" s="60">
        <v>83564</v>
      </c>
      <c r="J68" s="61">
        <v>86450</v>
      </c>
      <c r="K68" s="71" t="s">
        <v>38</v>
      </c>
      <c r="L68" s="105"/>
      <c r="M68" s="64"/>
      <c r="N68" s="72">
        <v>1</v>
      </c>
      <c r="O68" s="66" t="s">
        <v>45</v>
      </c>
      <c r="P68" s="67" t="s">
        <v>51</v>
      </c>
      <c r="Q68" s="64" t="s">
        <v>50</v>
      </c>
      <c r="R68" s="63">
        <f t="shared" si="7"/>
        <v>0</v>
      </c>
      <c r="S68" s="68" t="e">
        <f>R68+#REF!</f>
        <v>#REF!</v>
      </c>
      <c r="T68" s="63">
        <f t="shared" si="8"/>
        <v>7500</v>
      </c>
      <c r="U68" s="69" t="e">
        <f>T68+#REF!</f>
        <v>#REF!</v>
      </c>
      <c r="V68" s="70" t="e">
        <f t="shared" si="9"/>
        <v>#REF!</v>
      </c>
      <c r="W68" s="6" t="e">
        <f>#REF!-R68-T68</f>
        <v>#REF!</v>
      </c>
      <c r="Y68" s="1">
        <f t="shared" si="20"/>
        <v>1</v>
      </c>
      <c r="Z68" s="1">
        <f t="shared" si="21"/>
        <v>0</v>
      </c>
      <c r="AA68" s="1">
        <f t="shared" si="22"/>
        <v>0</v>
      </c>
      <c r="AB68" s="1">
        <f t="shared" si="23"/>
        <v>0</v>
      </c>
      <c r="AC68" s="1">
        <f t="shared" si="24"/>
        <v>0</v>
      </c>
      <c r="AD68" s="1">
        <f t="shared" si="25"/>
        <v>0</v>
      </c>
    </row>
    <row r="69" spans="1:30" ht="20" customHeight="1">
      <c r="A69" s="3" t="e">
        <f t="shared" si="26"/>
        <v>#REF!</v>
      </c>
      <c r="B69" s="7">
        <v>41878</v>
      </c>
      <c r="C69" s="8"/>
      <c r="D69" s="8" t="s">
        <v>164</v>
      </c>
      <c r="E69" s="9" t="s">
        <v>170</v>
      </c>
      <c r="F69" s="9" t="s">
        <v>77</v>
      </c>
      <c r="G69" s="9" t="s">
        <v>8</v>
      </c>
      <c r="H69" s="60">
        <v>7500</v>
      </c>
      <c r="I69" s="77">
        <v>65714</v>
      </c>
      <c r="J69" s="61">
        <v>54000</v>
      </c>
      <c r="K69" s="71" t="s">
        <v>38</v>
      </c>
      <c r="L69" s="105"/>
      <c r="M69" s="64"/>
      <c r="N69" s="72">
        <v>2</v>
      </c>
      <c r="O69" s="66" t="s">
        <v>45</v>
      </c>
      <c r="P69" s="67" t="s">
        <v>51</v>
      </c>
      <c r="Q69" s="64" t="s">
        <v>48</v>
      </c>
      <c r="R69" s="63">
        <f t="shared" si="7"/>
        <v>0</v>
      </c>
      <c r="S69" s="68" t="e">
        <f t="shared" si="10"/>
        <v>#REF!</v>
      </c>
      <c r="T69" s="63">
        <f t="shared" si="8"/>
        <v>7500</v>
      </c>
      <c r="U69" s="69" t="e">
        <f t="shared" si="11"/>
        <v>#REF!</v>
      </c>
      <c r="V69" s="70" t="e">
        <f t="shared" si="9"/>
        <v>#REF!</v>
      </c>
      <c r="W69" s="6" t="e">
        <f t="shared" si="12"/>
        <v>#REF!</v>
      </c>
      <c r="Y69" s="1">
        <f t="shared" si="20"/>
        <v>1</v>
      </c>
      <c r="Z69" s="1">
        <f t="shared" si="21"/>
        <v>0</v>
      </c>
      <c r="AA69" s="1">
        <f t="shared" si="22"/>
        <v>0</v>
      </c>
      <c r="AB69" s="1">
        <f t="shared" si="23"/>
        <v>0</v>
      </c>
      <c r="AC69" s="1">
        <f t="shared" si="24"/>
        <v>0</v>
      </c>
      <c r="AD69" s="1">
        <f t="shared" si="25"/>
        <v>0</v>
      </c>
    </row>
    <row r="70" spans="1:30" ht="20" customHeight="1">
      <c r="A70" s="3" t="e">
        <f t="shared" si="26"/>
        <v>#REF!</v>
      </c>
      <c r="B70" s="7"/>
      <c r="C70" s="8"/>
      <c r="D70" s="8"/>
      <c r="E70" s="9"/>
      <c r="F70" s="9"/>
      <c r="G70" s="9"/>
      <c r="H70" s="60"/>
      <c r="I70" s="60"/>
      <c r="J70" s="61"/>
      <c r="K70" s="71"/>
      <c r="L70" s="105" t="str">
        <f t="shared" si="19"/>
        <v/>
      </c>
      <c r="M70" s="64"/>
      <c r="N70" s="65"/>
      <c r="O70" s="66"/>
      <c r="P70" s="67"/>
      <c r="Q70" s="64"/>
      <c r="R70" s="63" t="str">
        <f t="shared" si="7"/>
        <v/>
      </c>
      <c r="S70" s="68" t="e">
        <f t="shared" si="10"/>
        <v>#VALUE!</v>
      </c>
      <c r="T70" s="63" t="str">
        <f t="shared" si="8"/>
        <v/>
      </c>
      <c r="U70" s="69" t="e">
        <f t="shared" si="11"/>
        <v>#VALUE!</v>
      </c>
      <c r="V70" s="70" t="e">
        <f t="shared" si="9"/>
        <v>#VALUE!</v>
      </c>
      <c r="W70" s="6" t="e">
        <f t="shared" si="12"/>
        <v>#REF!</v>
      </c>
      <c r="Y70" s="1">
        <f t="shared" si="20"/>
        <v>0</v>
      </c>
      <c r="Z70" s="1">
        <f t="shared" si="21"/>
        <v>0</v>
      </c>
      <c r="AA70" s="1">
        <f t="shared" si="22"/>
        <v>0</v>
      </c>
      <c r="AB70" s="1">
        <f t="shared" si="23"/>
        <v>0</v>
      </c>
      <c r="AC70" s="1">
        <f t="shared" si="24"/>
        <v>0</v>
      </c>
      <c r="AD70" s="1">
        <f t="shared" si="25"/>
        <v>0</v>
      </c>
    </row>
    <row r="71" spans="1:30" ht="20" customHeight="1">
      <c r="A71" s="3" t="e">
        <f t="shared" si="26"/>
        <v>#REF!</v>
      </c>
      <c r="B71" s="7"/>
      <c r="C71" s="8"/>
      <c r="D71" s="8"/>
      <c r="E71" s="9"/>
      <c r="F71" s="9"/>
      <c r="G71" s="9"/>
      <c r="H71" s="60"/>
      <c r="I71" s="60"/>
      <c r="J71" s="61"/>
      <c r="K71" s="71"/>
      <c r="L71" s="105" t="str">
        <f t="shared" si="19"/>
        <v/>
      </c>
      <c r="M71" s="64"/>
      <c r="N71" s="72"/>
      <c r="O71" s="66"/>
      <c r="P71" s="67"/>
      <c r="Q71" s="64"/>
      <c r="R71" s="63" t="str">
        <f t="shared" si="7"/>
        <v/>
      </c>
      <c r="S71" s="68" t="e">
        <f t="shared" si="10"/>
        <v>#VALUE!</v>
      </c>
      <c r="T71" s="63" t="str">
        <f t="shared" si="8"/>
        <v/>
      </c>
      <c r="U71" s="69" t="e">
        <f t="shared" si="11"/>
        <v>#VALUE!</v>
      </c>
      <c r="V71" s="70" t="e">
        <f t="shared" si="9"/>
        <v>#VALUE!</v>
      </c>
      <c r="W71" s="6" t="e">
        <f t="shared" si="12"/>
        <v>#REF!</v>
      </c>
      <c r="Y71" s="1">
        <f t="shared" si="20"/>
        <v>0</v>
      </c>
      <c r="Z71" s="1">
        <f t="shared" si="21"/>
        <v>0</v>
      </c>
      <c r="AA71" s="1">
        <f t="shared" si="22"/>
        <v>0</v>
      </c>
      <c r="AB71" s="1">
        <f t="shared" si="23"/>
        <v>0</v>
      </c>
      <c r="AC71" s="1">
        <f t="shared" si="24"/>
        <v>0</v>
      </c>
      <c r="AD71" s="1">
        <f t="shared" si="25"/>
        <v>0</v>
      </c>
    </row>
    <row r="72" spans="1:30" ht="20" customHeight="1">
      <c r="A72" s="3" t="e">
        <f t="shared" si="26"/>
        <v>#REF!</v>
      </c>
      <c r="B72" s="7"/>
      <c r="C72" s="8"/>
      <c r="D72" s="8"/>
      <c r="E72" s="9"/>
      <c r="F72" s="9"/>
      <c r="G72" s="9"/>
      <c r="H72" s="60"/>
      <c r="I72" s="60"/>
      <c r="J72" s="61"/>
      <c r="K72" s="71"/>
      <c r="L72" s="105" t="str">
        <f t="shared" si="19"/>
        <v/>
      </c>
      <c r="M72" s="64"/>
      <c r="N72" s="65"/>
      <c r="O72" s="66"/>
      <c r="P72" s="67"/>
      <c r="Q72" s="64"/>
      <c r="R72" s="63" t="str">
        <f t="shared" si="7"/>
        <v/>
      </c>
      <c r="S72" s="68" t="e">
        <f t="shared" si="10"/>
        <v>#VALUE!</v>
      </c>
      <c r="T72" s="63" t="str">
        <f t="shared" si="8"/>
        <v/>
      </c>
      <c r="U72" s="69" t="e">
        <f t="shared" si="11"/>
        <v>#VALUE!</v>
      </c>
      <c r="V72" s="70" t="e">
        <f t="shared" si="9"/>
        <v>#VALUE!</v>
      </c>
      <c r="W72" s="6" t="e">
        <f t="shared" si="12"/>
        <v>#REF!</v>
      </c>
      <c r="Y72" s="1">
        <f t="shared" si="20"/>
        <v>0</v>
      </c>
      <c r="Z72" s="1">
        <f t="shared" si="21"/>
        <v>0</v>
      </c>
      <c r="AA72" s="1">
        <f t="shared" si="22"/>
        <v>0</v>
      </c>
      <c r="AB72" s="1">
        <f t="shared" si="23"/>
        <v>0</v>
      </c>
      <c r="AC72" s="1">
        <f t="shared" si="24"/>
        <v>0</v>
      </c>
      <c r="AD72" s="1">
        <f t="shared" si="25"/>
        <v>0</v>
      </c>
    </row>
    <row r="73" spans="1:30" ht="20" customHeight="1">
      <c r="A73" s="3" t="e">
        <f t="shared" si="26"/>
        <v>#REF!</v>
      </c>
      <c r="B73" s="7"/>
      <c r="C73" s="8"/>
      <c r="D73" s="8"/>
      <c r="E73" s="9"/>
      <c r="F73" s="9"/>
      <c r="G73" s="9"/>
      <c r="H73" s="60"/>
      <c r="I73" s="60"/>
      <c r="J73" s="61"/>
      <c r="K73" s="71"/>
      <c r="L73" s="105" t="str">
        <f t="shared" si="19"/>
        <v/>
      </c>
      <c r="M73" s="64"/>
      <c r="N73" s="65"/>
      <c r="O73" s="66"/>
      <c r="P73" s="67"/>
      <c r="Q73" s="64"/>
      <c r="R73" s="63" t="str">
        <f t="shared" si="7"/>
        <v/>
      </c>
      <c r="S73" s="68" t="e">
        <f t="shared" si="10"/>
        <v>#VALUE!</v>
      </c>
      <c r="T73" s="63" t="str">
        <f t="shared" si="8"/>
        <v/>
      </c>
      <c r="U73" s="69" t="e">
        <f t="shared" si="11"/>
        <v>#VALUE!</v>
      </c>
      <c r="V73" s="70" t="e">
        <f t="shared" si="9"/>
        <v>#VALUE!</v>
      </c>
      <c r="W73" s="6" t="e">
        <f t="shared" si="12"/>
        <v>#REF!</v>
      </c>
      <c r="Y73" s="1">
        <f t="shared" si="20"/>
        <v>0</v>
      </c>
      <c r="Z73" s="1">
        <f t="shared" si="21"/>
        <v>0</v>
      </c>
      <c r="AA73" s="1">
        <f t="shared" si="22"/>
        <v>0</v>
      </c>
      <c r="AB73" s="1">
        <f t="shared" si="23"/>
        <v>0</v>
      </c>
      <c r="AC73" s="1">
        <f t="shared" si="24"/>
        <v>0</v>
      </c>
      <c r="AD73" s="1">
        <f t="shared" si="25"/>
        <v>0</v>
      </c>
    </row>
    <row r="74" spans="1:30" ht="20" customHeight="1">
      <c r="A74" s="3" t="e">
        <f t="shared" si="26"/>
        <v>#REF!</v>
      </c>
      <c r="B74" s="7"/>
      <c r="C74" s="8"/>
      <c r="D74" s="8"/>
      <c r="E74" s="9"/>
      <c r="F74" s="9"/>
      <c r="G74" s="9"/>
      <c r="H74" s="60"/>
      <c r="I74" s="60"/>
      <c r="J74" s="61"/>
      <c r="K74" s="71"/>
      <c r="L74" s="105" t="str">
        <f t="shared" si="19"/>
        <v/>
      </c>
      <c r="M74" s="64"/>
      <c r="N74" s="65"/>
      <c r="O74" s="66"/>
      <c r="P74" s="67"/>
      <c r="Q74" s="64"/>
      <c r="R74" s="63" t="str">
        <f t="shared" si="7"/>
        <v/>
      </c>
      <c r="S74" s="68" t="e">
        <f t="shared" si="10"/>
        <v>#VALUE!</v>
      </c>
      <c r="T74" s="63" t="str">
        <f t="shared" si="8"/>
        <v/>
      </c>
      <c r="U74" s="69" t="e">
        <f t="shared" si="11"/>
        <v>#VALUE!</v>
      </c>
      <c r="V74" s="70" t="e">
        <f t="shared" si="9"/>
        <v>#VALUE!</v>
      </c>
      <c r="W74" s="6" t="e">
        <f t="shared" si="12"/>
        <v>#REF!</v>
      </c>
      <c r="Y74" s="1">
        <f t="shared" si="20"/>
        <v>0</v>
      </c>
      <c r="Z74" s="1">
        <f t="shared" si="21"/>
        <v>0</v>
      </c>
      <c r="AA74" s="1">
        <f t="shared" si="22"/>
        <v>0</v>
      </c>
      <c r="AB74" s="1">
        <f t="shared" si="23"/>
        <v>0</v>
      </c>
      <c r="AC74" s="1">
        <f t="shared" si="24"/>
        <v>0</v>
      </c>
      <c r="AD74" s="1">
        <f t="shared" si="25"/>
        <v>0</v>
      </c>
    </row>
    <row r="75" spans="1:30" ht="20" customHeight="1">
      <c r="A75" s="3" t="e">
        <f t="shared" si="26"/>
        <v>#REF!</v>
      </c>
      <c r="B75" s="7"/>
      <c r="C75" s="8"/>
      <c r="D75" s="8"/>
      <c r="E75" s="9"/>
      <c r="F75" s="9"/>
      <c r="G75" s="9"/>
      <c r="H75" s="60"/>
      <c r="I75" s="60"/>
      <c r="J75" s="61"/>
      <c r="K75" s="71"/>
      <c r="L75" s="105" t="str">
        <f t="shared" si="19"/>
        <v/>
      </c>
      <c r="M75" s="64"/>
      <c r="N75" s="65"/>
      <c r="O75" s="66"/>
      <c r="P75" s="67"/>
      <c r="Q75" s="64"/>
      <c r="R75" s="63" t="str">
        <f t="shared" si="7"/>
        <v/>
      </c>
      <c r="S75" s="68" t="e">
        <f t="shared" si="10"/>
        <v>#VALUE!</v>
      </c>
      <c r="T75" s="63" t="str">
        <f t="shared" si="8"/>
        <v/>
      </c>
      <c r="U75" s="69" t="e">
        <f t="shared" si="11"/>
        <v>#VALUE!</v>
      </c>
      <c r="V75" s="70" t="e">
        <f t="shared" si="9"/>
        <v>#VALUE!</v>
      </c>
      <c r="W75" s="6" t="e">
        <f t="shared" si="12"/>
        <v>#REF!</v>
      </c>
      <c r="Y75" s="1">
        <f t="shared" si="20"/>
        <v>0</v>
      </c>
      <c r="Z75" s="1">
        <f t="shared" si="21"/>
        <v>0</v>
      </c>
      <c r="AA75" s="1">
        <f t="shared" si="22"/>
        <v>0</v>
      </c>
      <c r="AB75" s="1">
        <f t="shared" si="23"/>
        <v>0</v>
      </c>
      <c r="AC75" s="1">
        <f t="shared" si="24"/>
        <v>0</v>
      </c>
      <c r="AD75" s="1">
        <f t="shared" si="25"/>
        <v>0</v>
      </c>
    </row>
    <row r="76" spans="1:30" ht="20" customHeight="1">
      <c r="A76" s="3" t="e">
        <f t="shared" si="26"/>
        <v>#REF!</v>
      </c>
      <c r="B76" s="7"/>
      <c r="C76" s="8"/>
      <c r="D76" s="8"/>
      <c r="E76" s="9"/>
      <c r="F76" s="9"/>
      <c r="G76" s="9"/>
      <c r="H76" s="60"/>
      <c r="I76" s="60"/>
      <c r="J76" s="61"/>
      <c r="K76" s="71"/>
      <c r="L76" s="105" t="str">
        <f t="shared" si="19"/>
        <v/>
      </c>
      <c r="M76" s="64"/>
      <c r="N76" s="72"/>
      <c r="O76" s="66"/>
      <c r="P76" s="67"/>
      <c r="Q76" s="64"/>
      <c r="R76" s="63" t="str">
        <f t="shared" si="7"/>
        <v/>
      </c>
      <c r="S76" s="68" t="e">
        <f t="shared" si="10"/>
        <v>#VALUE!</v>
      </c>
      <c r="T76" s="63" t="str">
        <f t="shared" si="8"/>
        <v/>
      </c>
      <c r="U76" s="69" t="e">
        <f t="shared" si="11"/>
        <v>#VALUE!</v>
      </c>
      <c r="V76" s="70" t="e">
        <f t="shared" si="9"/>
        <v>#VALUE!</v>
      </c>
      <c r="W76" s="6" t="e">
        <f t="shared" si="12"/>
        <v>#REF!</v>
      </c>
      <c r="Y76" s="1">
        <f t="shared" si="20"/>
        <v>0</v>
      </c>
      <c r="Z76" s="1">
        <f t="shared" si="21"/>
        <v>0</v>
      </c>
      <c r="AA76" s="1">
        <f t="shared" si="22"/>
        <v>0</v>
      </c>
      <c r="AB76" s="1">
        <f t="shared" si="23"/>
        <v>0</v>
      </c>
      <c r="AC76" s="1">
        <f t="shared" si="24"/>
        <v>0</v>
      </c>
      <c r="AD76" s="1">
        <f t="shared" si="25"/>
        <v>0</v>
      </c>
    </row>
    <row r="77" spans="1:30" ht="20" customHeight="1">
      <c r="A77" s="3" t="e">
        <f t="shared" si="26"/>
        <v>#REF!</v>
      </c>
      <c r="B77" s="7"/>
      <c r="C77" s="8"/>
      <c r="D77" s="8"/>
      <c r="E77" s="9"/>
      <c r="F77" s="9"/>
      <c r="G77" s="9"/>
      <c r="H77" s="60"/>
      <c r="I77" s="60"/>
      <c r="J77" s="61"/>
      <c r="K77" s="71"/>
      <c r="L77" s="105" t="str">
        <f t="shared" si="19"/>
        <v/>
      </c>
      <c r="M77" s="64"/>
      <c r="N77" s="65"/>
      <c r="O77" s="66"/>
      <c r="P77" s="67"/>
      <c r="Q77" s="64"/>
      <c r="R77" s="63" t="str">
        <f t="shared" si="7"/>
        <v/>
      </c>
      <c r="S77" s="68" t="e">
        <f t="shared" si="10"/>
        <v>#VALUE!</v>
      </c>
      <c r="T77" s="63" t="str">
        <f t="shared" si="8"/>
        <v/>
      </c>
      <c r="U77" s="69" t="e">
        <f t="shared" si="11"/>
        <v>#VALUE!</v>
      </c>
      <c r="V77" s="70" t="e">
        <f t="shared" si="9"/>
        <v>#VALUE!</v>
      </c>
      <c r="W77" s="6" t="e">
        <f t="shared" si="12"/>
        <v>#REF!</v>
      </c>
      <c r="Y77" s="1">
        <f t="shared" si="20"/>
        <v>0</v>
      </c>
      <c r="Z77" s="1">
        <f t="shared" si="21"/>
        <v>0</v>
      </c>
      <c r="AA77" s="1">
        <f t="shared" si="22"/>
        <v>0</v>
      </c>
      <c r="AB77" s="1">
        <f t="shared" si="23"/>
        <v>0</v>
      </c>
      <c r="AC77" s="1">
        <f t="shared" si="24"/>
        <v>0</v>
      </c>
      <c r="AD77" s="1">
        <f t="shared" si="25"/>
        <v>0</v>
      </c>
    </row>
    <row r="78" spans="1:30" ht="20" customHeight="1">
      <c r="A78" s="3" t="e">
        <f t="shared" si="26"/>
        <v>#REF!</v>
      </c>
      <c r="B78" s="7"/>
      <c r="C78" s="8"/>
      <c r="D78" s="8"/>
      <c r="E78" s="9"/>
      <c r="F78" s="9"/>
      <c r="G78" s="9"/>
      <c r="H78" s="60"/>
      <c r="I78" s="60"/>
      <c r="J78" s="61"/>
      <c r="K78" s="71"/>
      <c r="L78" s="105" t="str">
        <f t="shared" si="19"/>
        <v/>
      </c>
      <c r="M78" s="64"/>
      <c r="N78" s="65"/>
      <c r="O78" s="66"/>
      <c r="P78" s="67"/>
      <c r="Q78" s="64"/>
      <c r="R78" s="63" t="str">
        <f t="shared" si="7"/>
        <v/>
      </c>
      <c r="S78" s="68" t="e">
        <f t="shared" si="10"/>
        <v>#VALUE!</v>
      </c>
      <c r="T78" s="63" t="str">
        <f t="shared" si="8"/>
        <v/>
      </c>
      <c r="U78" s="69" t="e">
        <f t="shared" si="11"/>
        <v>#VALUE!</v>
      </c>
      <c r="V78" s="70" t="e">
        <f t="shared" si="9"/>
        <v>#VALUE!</v>
      </c>
      <c r="W78" s="6" t="e">
        <f t="shared" si="12"/>
        <v>#REF!</v>
      </c>
      <c r="Y78" s="1">
        <f t="shared" si="20"/>
        <v>0</v>
      </c>
      <c r="Z78" s="1">
        <f t="shared" si="21"/>
        <v>0</v>
      </c>
      <c r="AA78" s="1">
        <f t="shared" si="22"/>
        <v>0</v>
      </c>
      <c r="AB78" s="1">
        <f t="shared" si="23"/>
        <v>0</v>
      </c>
      <c r="AC78" s="1">
        <f t="shared" si="24"/>
        <v>0</v>
      </c>
      <c r="AD78" s="1">
        <f t="shared" si="25"/>
        <v>0</v>
      </c>
    </row>
    <row r="79" spans="1:30" ht="20" customHeight="1">
      <c r="A79" s="3" t="e">
        <f t="shared" si="26"/>
        <v>#REF!</v>
      </c>
      <c r="B79" s="7"/>
      <c r="C79" s="8"/>
      <c r="D79" s="8"/>
      <c r="E79" s="9"/>
      <c r="F79" s="9"/>
      <c r="G79" s="9"/>
      <c r="H79" s="60"/>
      <c r="I79" s="60"/>
      <c r="J79" s="61"/>
      <c r="K79" s="71"/>
      <c r="L79" s="105" t="str">
        <f t="shared" si="19"/>
        <v/>
      </c>
      <c r="M79" s="64"/>
      <c r="N79" s="72"/>
      <c r="O79" s="73"/>
      <c r="P79" s="74"/>
      <c r="Q79" s="64"/>
      <c r="R79" s="63" t="str">
        <f t="shared" si="7"/>
        <v/>
      </c>
      <c r="S79" s="68" t="e">
        <f t="shared" si="10"/>
        <v>#VALUE!</v>
      </c>
      <c r="T79" s="63" t="str">
        <f t="shared" si="8"/>
        <v/>
      </c>
      <c r="U79" s="69" t="e">
        <f t="shared" si="11"/>
        <v>#VALUE!</v>
      </c>
      <c r="V79" s="70" t="e">
        <f t="shared" si="9"/>
        <v>#VALUE!</v>
      </c>
      <c r="W79" s="6" t="e">
        <f t="shared" si="12"/>
        <v>#REF!</v>
      </c>
      <c r="Y79" s="1">
        <f t="shared" si="20"/>
        <v>0</v>
      </c>
      <c r="Z79" s="1">
        <f t="shared" si="21"/>
        <v>0</v>
      </c>
      <c r="AA79" s="1">
        <f t="shared" si="22"/>
        <v>0</v>
      </c>
      <c r="AB79" s="1">
        <f t="shared" si="23"/>
        <v>0</v>
      </c>
      <c r="AC79" s="1">
        <f t="shared" si="24"/>
        <v>0</v>
      </c>
      <c r="AD79" s="1">
        <f t="shared" si="25"/>
        <v>0</v>
      </c>
    </row>
    <row r="80" spans="1:30" ht="20" customHeight="1">
      <c r="A80" s="3" t="e">
        <f t="shared" si="26"/>
        <v>#REF!</v>
      </c>
      <c r="B80" s="7"/>
      <c r="C80" s="8"/>
      <c r="D80" s="8"/>
      <c r="E80" s="82"/>
      <c r="F80" s="9"/>
      <c r="G80" s="9"/>
      <c r="H80" s="60"/>
      <c r="I80" s="60"/>
      <c r="J80" s="61"/>
      <c r="K80" s="71"/>
      <c r="L80" s="105" t="str">
        <f t="shared" si="19"/>
        <v/>
      </c>
      <c r="M80" s="64"/>
      <c r="N80" s="65"/>
      <c r="O80" s="66"/>
      <c r="P80" s="67"/>
      <c r="Q80" s="64"/>
      <c r="R80" s="63" t="str">
        <f t="shared" si="7"/>
        <v/>
      </c>
      <c r="S80" s="68" t="e">
        <f t="shared" si="10"/>
        <v>#VALUE!</v>
      </c>
      <c r="T80" s="63" t="str">
        <f t="shared" si="8"/>
        <v/>
      </c>
      <c r="U80" s="69" t="e">
        <f t="shared" si="11"/>
        <v>#VALUE!</v>
      </c>
      <c r="V80" s="70" t="e">
        <f t="shared" si="9"/>
        <v>#VALUE!</v>
      </c>
      <c r="W80" s="6" t="e">
        <f t="shared" si="12"/>
        <v>#REF!</v>
      </c>
      <c r="Y80" s="1">
        <f t="shared" si="20"/>
        <v>0</v>
      </c>
      <c r="Z80" s="1">
        <f t="shared" si="21"/>
        <v>0</v>
      </c>
      <c r="AA80" s="1">
        <f t="shared" si="22"/>
        <v>0</v>
      </c>
      <c r="AB80" s="1">
        <f t="shared" si="23"/>
        <v>0</v>
      </c>
      <c r="AC80" s="1">
        <f t="shared" si="24"/>
        <v>0</v>
      </c>
      <c r="AD80" s="1">
        <f t="shared" si="25"/>
        <v>0</v>
      </c>
    </row>
    <row r="81" spans="1:30" ht="20" customHeight="1">
      <c r="A81" s="3" t="e">
        <f t="shared" si="26"/>
        <v>#REF!</v>
      </c>
      <c r="B81" s="7"/>
      <c r="C81" s="8"/>
      <c r="D81" s="8"/>
      <c r="E81" s="82"/>
      <c r="F81" s="9"/>
      <c r="G81" s="9"/>
      <c r="H81" s="60"/>
      <c r="I81" s="60"/>
      <c r="J81" s="61"/>
      <c r="K81" s="71"/>
      <c r="L81" s="105" t="str">
        <f t="shared" si="19"/>
        <v/>
      </c>
      <c r="M81" s="64"/>
      <c r="N81" s="72"/>
      <c r="O81" s="73"/>
      <c r="P81" s="74"/>
      <c r="Q81" s="64"/>
      <c r="R81" s="63" t="str">
        <f t="shared" si="7"/>
        <v/>
      </c>
      <c r="S81" s="68" t="e">
        <f t="shared" si="10"/>
        <v>#VALUE!</v>
      </c>
      <c r="T81" s="63" t="str">
        <f t="shared" si="8"/>
        <v/>
      </c>
      <c r="U81" s="69" t="e">
        <f t="shared" si="11"/>
        <v>#VALUE!</v>
      </c>
      <c r="V81" s="70" t="e">
        <f t="shared" si="9"/>
        <v>#VALUE!</v>
      </c>
      <c r="W81" s="6" t="e">
        <f t="shared" si="12"/>
        <v>#REF!</v>
      </c>
      <c r="Y81" s="1">
        <f t="shared" si="20"/>
        <v>0</v>
      </c>
      <c r="Z81" s="1">
        <f t="shared" si="21"/>
        <v>0</v>
      </c>
      <c r="AA81" s="1">
        <f t="shared" si="22"/>
        <v>0</v>
      </c>
      <c r="AB81" s="1">
        <f t="shared" si="23"/>
        <v>0</v>
      </c>
      <c r="AC81" s="1">
        <f t="shared" si="24"/>
        <v>0</v>
      </c>
      <c r="AD81" s="1">
        <f t="shared" si="25"/>
        <v>0</v>
      </c>
    </row>
    <row r="82" spans="1:30" ht="20" customHeight="1">
      <c r="A82" s="3" t="e">
        <f t="shared" si="26"/>
        <v>#REF!</v>
      </c>
      <c r="B82" s="7"/>
      <c r="C82" s="8"/>
      <c r="D82" s="106"/>
      <c r="E82" s="29"/>
      <c r="F82" s="9"/>
      <c r="G82" s="9"/>
      <c r="H82" s="60"/>
      <c r="I82" s="60"/>
      <c r="J82" s="61"/>
      <c r="K82" s="62"/>
      <c r="L82" s="105" t="str">
        <f t="shared" ref="L82:L92" si="27">IF(G82="Pending",2500,IF(G82="Withdrawn",0,IF(G82="Closed",2500,IF(G82="Denied - ratios",0,IF(G82="Denied - credit score",0,IF(G82="Denied - ratios/credit score",0,IF(G82="","")))))))</f>
        <v/>
      </c>
      <c r="M82" s="64"/>
      <c r="N82" s="65"/>
      <c r="O82" s="73"/>
      <c r="P82" s="74"/>
      <c r="Q82" s="64"/>
      <c r="R82" s="63" t="str">
        <f t="shared" si="7"/>
        <v/>
      </c>
      <c r="S82" s="68" t="e">
        <f t="shared" si="10"/>
        <v>#VALUE!</v>
      </c>
      <c r="T82" s="63" t="str">
        <f t="shared" si="8"/>
        <v/>
      </c>
      <c r="U82" s="69" t="e">
        <f t="shared" si="11"/>
        <v>#VALUE!</v>
      </c>
      <c r="V82" s="70" t="e">
        <f t="shared" si="9"/>
        <v>#VALUE!</v>
      </c>
      <c r="W82" s="6" t="e">
        <f t="shared" si="12"/>
        <v>#REF!</v>
      </c>
      <c r="Y82" s="1">
        <f t="shared" ref="Y82:Y92" si="28">IF(G82="Closed",1,0)</f>
        <v>0</v>
      </c>
      <c r="Z82" s="1">
        <f t="shared" ref="Z82:Z92" si="29">IF(G82="Pending",1,0)</f>
        <v>0</v>
      </c>
      <c r="AA82" s="1">
        <f t="shared" ref="AA82:AA92" si="30">IF(G82="Withdrawn",1,0)</f>
        <v>0</v>
      </c>
      <c r="AB82" s="1">
        <f t="shared" ref="AB82:AB92" si="31">IF(G82="Denied - ratios",1,0)</f>
        <v>0</v>
      </c>
      <c r="AC82" s="1">
        <f t="shared" ref="AC82:AC92" si="32">IF(G82="Denied - credit score",1,0)</f>
        <v>0</v>
      </c>
      <c r="AD82" s="1">
        <f t="shared" ref="AD82:AD92" si="33">IF(G82="Denied - ratios/credit score",1,0)</f>
        <v>0</v>
      </c>
    </row>
    <row r="83" spans="1:30" ht="20" customHeight="1">
      <c r="A83" s="3" t="e">
        <f t="shared" ref="A83:A92" si="34">A82+1</f>
        <v>#REF!</v>
      </c>
      <c r="B83" s="7"/>
      <c r="C83" s="8"/>
      <c r="D83" s="8"/>
      <c r="E83" s="82"/>
      <c r="F83" s="9"/>
      <c r="G83" s="9"/>
      <c r="H83" s="60"/>
      <c r="I83" s="60"/>
      <c r="J83" s="61"/>
      <c r="K83" s="62"/>
      <c r="L83" s="105" t="str">
        <f t="shared" si="27"/>
        <v/>
      </c>
      <c r="M83" s="64"/>
      <c r="N83" s="65"/>
      <c r="O83" s="73"/>
      <c r="P83" s="74"/>
      <c r="Q83" s="64"/>
      <c r="R83" s="63" t="str">
        <f t="shared" ref="R83:R92" si="35">IF(G83="Pending",(H83+L83),IF(G83="Withdrawn",0,IF(G83="Closed",0,IF(G83="Denied - ratios",0,IF(G83="Denied - credit score",0,IF(G83="Denied - ratios/credit score",0,IF(G83="","")))))))</f>
        <v/>
      </c>
      <c r="S83" s="68" t="e">
        <f t="shared" si="10"/>
        <v>#VALUE!</v>
      </c>
      <c r="T83" s="63" t="str">
        <f t="shared" ref="T83:T92" si="36">IF(G83="Closed",H83,IF(G83="PENDING",0,IF(G83="Withdrawn",0,IF(G83="Denied - ratios",0,IF(G83="Denied - credit score",0,IF(G83="Denied - ratios/credit score",0,IF(G83="","")))))))</f>
        <v/>
      </c>
      <c r="U83" s="69" t="e">
        <f t="shared" si="11"/>
        <v>#VALUE!</v>
      </c>
      <c r="V83" s="70" t="e">
        <f t="shared" ref="V83:V92" si="37">$D$4-U83</f>
        <v>#VALUE!</v>
      </c>
      <c r="W83" s="6" t="e">
        <f t="shared" si="12"/>
        <v>#REF!</v>
      </c>
      <c r="Y83" s="1">
        <f t="shared" si="28"/>
        <v>0</v>
      </c>
      <c r="Z83" s="1">
        <f t="shared" si="29"/>
        <v>0</v>
      </c>
      <c r="AA83" s="1">
        <f t="shared" si="30"/>
        <v>0</v>
      </c>
      <c r="AB83" s="1">
        <f t="shared" si="31"/>
        <v>0</v>
      </c>
      <c r="AC83" s="1">
        <f t="shared" si="32"/>
        <v>0</v>
      </c>
      <c r="AD83" s="1">
        <f t="shared" si="33"/>
        <v>0</v>
      </c>
    </row>
    <row r="84" spans="1:30" ht="20" customHeight="1">
      <c r="A84" s="3" t="e">
        <f t="shared" si="34"/>
        <v>#REF!</v>
      </c>
      <c r="B84" s="7"/>
      <c r="C84" s="8"/>
      <c r="D84" s="8"/>
      <c r="E84" s="82"/>
      <c r="F84" s="9"/>
      <c r="G84" s="9"/>
      <c r="H84" s="60"/>
      <c r="I84" s="60"/>
      <c r="J84" s="61"/>
      <c r="K84" s="62"/>
      <c r="L84" s="105" t="str">
        <f t="shared" si="27"/>
        <v/>
      </c>
      <c r="M84" s="64"/>
      <c r="N84" s="65"/>
      <c r="O84" s="73"/>
      <c r="P84" s="74"/>
      <c r="Q84" s="64"/>
      <c r="R84" s="63" t="str">
        <f t="shared" si="35"/>
        <v/>
      </c>
      <c r="S84" s="68" t="e">
        <f t="shared" ref="S84:S92" si="38">R84+S83</f>
        <v>#VALUE!</v>
      </c>
      <c r="T84" s="63" t="str">
        <f t="shared" si="36"/>
        <v/>
      </c>
      <c r="U84" s="69" t="e">
        <f t="shared" ref="U84:U92" si="39">T84+U83</f>
        <v>#VALUE!</v>
      </c>
      <c r="V84" s="70" t="e">
        <f t="shared" si="37"/>
        <v>#VALUE!</v>
      </c>
      <c r="W84" s="6" t="e">
        <f t="shared" ref="W84:W92" si="40">W83-R84-T84</f>
        <v>#REF!</v>
      </c>
      <c r="Y84" s="1">
        <f t="shared" si="28"/>
        <v>0</v>
      </c>
      <c r="Z84" s="1">
        <f t="shared" si="29"/>
        <v>0</v>
      </c>
      <c r="AA84" s="1">
        <f t="shared" si="30"/>
        <v>0</v>
      </c>
      <c r="AB84" s="1">
        <f t="shared" si="31"/>
        <v>0</v>
      </c>
      <c r="AC84" s="1">
        <f t="shared" si="32"/>
        <v>0</v>
      </c>
      <c r="AD84" s="1">
        <f t="shared" si="33"/>
        <v>0</v>
      </c>
    </row>
    <row r="85" spans="1:30" ht="20" customHeight="1">
      <c r="A85" s="3" t="e">
        <f t="shared" si="34"/>
        <v>#REF!</v>
      </c>
      <c r="B85" s="7"/>
      <c r="C85" s="8"/>
      <c r="D85" s="107"/>
      <c r="E85" s="108"/>
      <c r="F85" s="9"/>
      <c r="G85" s="9"/>
      <c r="H85" s="60"/>
      <c r="I85" s="60"/>
      <c r="J85" s="61"/>
      <c r="K85" s="62"/>
      <c r="L85" s="105" t="str">
        <f t="shared" si="27"/>
        <v/>
      </c>
      <c r="M85" s="64"/>
      <c r="N85" s="65"/>
      <c r="O85" s="73"/>
      <c r="P85" s="74"/>
      <c r="Q85" s="64"/>
      <c r="R85" s="63" t="str">
        <f t="shared" si="35"/>
        <v/>
      </c>
      <c r="S85" s="68" t="e">
        <f t="shared" si="38"/>
        <v>#VALUE!</v>
      </c>
      <c r="T85" s="63" t="str">
        <f t="shared" si="36"/>
        <v/>
      </c>
      <c r="U85" s="69" t="e">
        <f t="shared" si="39"/>
        <v>#VALUE!</v>
      </c>
      <c r="V85" s="70" t="e">
        <f t="shared" si="37"/>
        <v>#VALUE!</v>
      </c>
      <c r="W85" s="6" t="e">
        <f t="shared" si="40"/>
        <v>#REF!</v>
      </c>
      <c r="Y85" s="1">
        <f t="shared" si="28"/>
        <v>0</v>
      </c>
      <c r="Z85" s="1">
        <f t="shared" si="29"/>
        <v>0</v>
      </c>
      <c r="AA85" s="1">
        <f t="shared" si="30"/>
        <v>0</v>
      </c>
      <c r="AB85" s="1">
        <f t="shared" si="31"/>
        <v>0</v>
      </c>
      <c r="AC85" s="1">
        <f t="shared" si="32"/>
        <v>0</v>
      </c>
      <c r="AD85" s="1">
        <f t="shared" si="33"/>
        <v>0</v>
      </c>
    </row>
    <row r="86" spans="1:30" ht="20" customHeight="1">
      <c r="A86" s="3" t="e">
        <f t="shared" si="34"/>
        <v>#REF!</v>
      </c>
      <c r="B86" s="7"/>
      <c r="C86" s="8"/>
      <c r="D86" s="44"/>
      <c r="E86" s="83"/>
      <c r="F86" s="9"/>
      <c r="G86" s="9"/>
      <c r="H86" s="60"/>
      <c r="I86" s="60"/>
      <c r="J86" s="61"/>
      <c r="K86" s="62"/>
      <c r="L86" s="105" t="str">
        <f t="shared" si="27"/>
        <v/>
      </c>
      <c r="M86" s="64"/>
      <c r="N86" s="65"/>
      <c r="O86" s="73"/>
      <c r="P86" s="74"/>
      <c r="Q86" s="64"/>
      <c r="R86" s="63" t="str">
        <f t="shared" si="35"/>
        <v/>
      </c>
      <c r="S86" s="68" t="e">
        <f t="shared" si="38"/>
        <v>#VALUE!</v>
      </c>
      <c r="T86" s="63" t="str">
        <f t="shared" si="36"/>
        <v/>
      </c>
      <c r="U86" s="69" t="e">
        <f t="shared" si="39"/>
        <v>#VALUE!</v>
      </c>
      <c r="V86" s="70" t="e">
        <f t="shared" si="37"/>
        <v>#VALUE!</v>
      </c>
      <c r="W86" s="6" t="e">
        <f t="shared" si="40"/>
        <v>#REF!</v>
      </c>
      <c r="Y86" s="1">
        <f t="shared" si="28"/>
        <v>0</v>
      </c>
      <c r="Z86" s="1">
        <f t="shared" si="29"/>
        <v>0</v>
      </c>
      <c r="AA86" s="1">
        <f t="shared" si="30"/>
        <v>0</v>
      </c>
      <c r="AB86" s="1">
        <f t="shared" si="31"/>
        <v>0</v>
      </c>
      <c r="AC86" s="1">
        <f t="shared" si="32"/>
        <v>0</v>
      </c>
      <c r="AD86" s="1">
        <f t="shared" si="33"/>
        <v>0</v>
      </c>
    </row>
    <row r="87" spans="1:30" ht="20" customHeight="1">
      <c r="A87" s="3" t="e">
        <f t="shared" si="34"/>
        <v>#REF!</v>
      </c>
      <c r="B87" s="7"/>
      <c r="C87" s="8"/>
      <c r="D87" s="8"/>
      <c r="E87" s="82"/>
      <c r="F87" s="9"/>
      <c r="G87" s="9"/>
      <c r="H87" s="60"/>
      <c r="I87" s="60"/>
      <c r="J87" s="61"/>
      <c r="K87" s="62"/>
      <c r="L87" s="105" t="str">
        <f t="shared" si="27"/>
        <v/>
      </c>
      <c r="M87" s="64"/>
      <c r="N87" s="65"/>
      <c r="O87" s="73"/>
      <c r="P87" s="74"/>
      <c r="Q87" s="64"/>
      <c r="R87" s="63" t="str">
        <f t="shared" si="35"/>
        <v/>
      </c>
      <c r="S87" s="68" t="e">
        <f t="shared" si="38"/>
        <v>#VALUE!</v>
      </c>
      <c r="T87" s="63" t="str">
        <f t="shared" si="36"/>
        <v/>
      </c>
      <c r="U87" s="69" t="e">
        <f t="shared" si="39"/>
        <v>#VALUE!</v>
      </c>
      <c r="V87" s="70" t="e">
        <f t="shared" si="37"/>
        <v>#VALUE!</v>
      </c>
      <c r="W87" s="6" t="e">
        <f t="shared" si="40"/>
        <v>#REF!</v>
      </c>
      <c r="Y87" s="1">
        <f t="shared" si="28"/>
        <v>0</v>
      </c>
      <c r="Z87" s="1">
        <f t="shared" si="29"/>
        <v>0</v>
      </c>
      <c r="AA87" s="1">
        <f t="shared" si="30"/>
        <v>0</v>
      </c>
      <c r="AB87" s="1">
        <f t="shared" si="31"/>
        <v>0</v>
      </c>
      <c r="AC87" s="1">
        <f t="shared" si="32"/>
        <v>0</v>
      </c>
      <c r="AD87" s="1">
        <f t="shared" si="33"/>
        <v>0</v>
      </c>
    </row>
    <row r="88" spans="1:30" ht="20" customHeight="1">
      <c r="A88" s="3" t="e">
        <f t="shared" si="34"/>
        <v>#REF!</v>
      </c>
      <c r="B88" s="7"/>
      <c r="C88" s="8"/>
      <c r="D88" s="8"/>
      <c r="E88" s="82"/>
      <c r="F88" s="9"/>
      <c r="G88" s="9"/>
      <c r="H88" s="60"/>
      <c r="I88" s="60"/>
      <c r="J88" s="61"/>
      <c r="K88" s="62"/>
      <c r="L88" s="105" t="str">
        <f t="shared" si="27"/>
        <v/>
      </c>
      <c r="M88" s="64"/>
      <c r="N88" s="65"/>
      <c r="O88" s="73"/>
      <c r="P88" s="74"/>
      <c r="Q88" s="64"/>
      <c r="R88" s="63" t="str">
        <f t="shared" si="35"/>
        <v/>
      </c>
      <c r="S88" s="68" t="e">
        <f t="shared" si="38"/>
        <v>#VALUE!</v>
      </c>
      <c r="T88" s="63" t="str">
        <f t="shared" si="36"/>
        <v/>
      </c>
      <c r="U88" s="69" t="e">
        <f t="shared" si="39"/>
        <v>#VALUE!</v>
      </c>
      <c r="V88" s="70" t="e">
        <f t="shared" si="37"/>
        <v>#VALUE!</v>
      </c>
      <c r="W88" s="6" t="e">
        <f t="shared" si="40"/>
        <v>#REF!</v>
      </c>
      <c r="Y88" s="1">
        <f t="shared" si="28"/>
        <v>0</v>
      </c>
      <c r="Z88" s="1">
        <f t="shared" si="29"/>
        <v>0</v>
      </c>
      <c r="AA88" s="1">
        <f t="shared" si="30"/>
        <v>0</v>
      </c>
      <c r="AB88" s="1">
        <f t="shared" si="31"/>
        <v>0</v>
      </c>
      <c r="AC88" s="1">
        <f t="shared" si="32"/>
        <v>0</v>
      </c>
      <c r="AD88" s="1">
        <f t="shared" si="33"/>
        <v>0</v>
      </c>
    </row>
    <row r="89" spans="1:30" ht="20" customHeight="1">
      <c r="A89" s="3" t="e">
        <f t="shared" si="34"/>
        <v>#REF!</v>
      </c>
      <c r="B89" s="7"/>
      <c r="C89" s="8"/>
      <c r="D89" s="8"/>
      <c r="E89" s="82"/>
      <c r="F89" s="9"/>
      <c r="G89" s="9"/>
      <c r="H89" s="60"/>
      <c r="I89" s="60"/>
      <c r="J89" s="61"/>
      <c r="K89" s="62"/>
      <c r="L89" s="105" t="str">
        <f t="shared" si="27"/>
        <v/>
      </c>
      <c r="M89" s="64"/>
      <c r="N89" s="65"/>
      <c r="O89" s="73"/>
      <c r="P89" s="74"/>
      <c r="Q89" s="64"/>
      <c r="R89" s="63" t="str">
        <f t="shared" si="35"/>
        <v/>
      </c>
      <c r="S89" s="68" t="e">
        <f t="shared" si="38"/>
        <v>#VALUE!</v>
      </c>
      <c r="T89" s="63" t="str">
        <f t="shared" si="36"/>
        <v/>
      </c>
      <c r="U89" s="69" t="e">
        <f t="shared" si="39"/>
        <v>#VALUE!</v>
      </c>
      <c r="V89" s="70" t="e">
        <f t="shared" si="37"/>
        <v>#VALUE!</v>
      </c>
      <c r="W89" s="6" t="e">
        <f t="shared" si="40"/>
        <v>#REF!</v>
      </c>
      <c r="Y89" s="1">
        <f t="shared" si="28"/>
        <v>0</v>
      </c>
      <c r="Z89" s="1">
        <f t="shared" si="29"/>
        <v>0</v>
      </c>
      <c r="AA89" s="1">
        <f t="shared" si="30"/>
        <v>0</v>
      </c>
      <c r="AB89" s="1">
        <f t="shared" si="31"/>
        <v>0</v>
      </c>
      <c r="AC89" s="1">
        <f t="shared" si="32"/>
        <v>0</v>
      </c>
      <c r="AD89" s="1">
        <f t="shared" si="33"/>
        <v>0</v>
      </c>
    </row>
    <row r="90" spans="1:30" ht="20" customHeight="1">
      <c r="A90" s="3" t="e">
        <f t="shared" si="34"/>
        <v>#REF!</v>
      </c>
      <c r="B90" s="7"/>
      <c r="C90" s="8"/>
      <c r="D90" s="8"/>
      <c r="E90" s="82"/>
      <c r="F90" s="9"/>
      <c r="G90" s="9"/>
      <c r="H90" s="60"/>
      <c r="I90" s="60"/>
      <c r="J90" s="61"/>
      <c r="K90" s="62"/>
      <c r="L90" s="105" t="str">
        <f t="shared" si="27"/>
        <v/>
      </c>
      <c r="M90" s="64"/>
      <c r="N90" s="65"/>
      <c r="O90" s="73"/>
      <c r="P90" s="74"/>
      <c r="Q90" s="64"/>
      <c r="R90" s="63" t="str">
        <f t="shared" si="35"/>
        <v/>
      </c>
      <c r="S90" s="68" t="e">
        <f t="shared" si="38"/>
        <v>#VALUE!</v>
      </c>
      <c r="T90" s="63" t="str">
        <f t="shared" si="36"/>
        <v/>
      </c>
      <c r="U90" s="69" t="e">
        <f t="shared" si="39"/>
        <v>#VALUE!</v>
      </c>
      <c r="V90" s="70" t="e">
        <f t="shared" si="37"/>
        <v>#VALUE!</v>
      </c>
      <c r="W90" s="6" t="e">
        <f t="shared" si="40"/>
        <v>#REF!</v>
      </c>
      <c r="Y90" s="1">
        <f t="shared" si="28"/>
        <v>0</v>
      </c>
      <c r="Z90" s="1">
        <f t="shared" si="29"/>
        <v>0</v>
      </c>
      <c r="AA90" s="1">
        <f t="shared" si="30"/>
        <v>0</v>
      </c>
      <c r="AB90" s="1">
        <f t="shared" si="31"/>
        <v>0</v>
      </c>
      <c r="AC90" s="1">
        <f t="shared" si="32"/>
        <v>0</v>
      </c>
      <c r="AD90" s="1">
        <f t="shared" si="33"/>
        <v>0</v>
      </c>
    </row>
    <row r="91" spans="1:30" ht="20" customHeight="1">
      <c r="A91" s="3" t="e">
        <f t="shared" si="34"/>
        <v>#REF!</v>
      </c>
      <c r="B91" s="7"/>
      <c r="C91" s="8"/>
      <c r="D91" s="8"/>
      <c r="E91" s="9"/>
      <c r="F91" s="9"/>
      <c r="G91" s="9"/>
      <c r="H91" s="60"/>
      <c r="I91" s="60"/>
      <c r="J91" s="61"/>
      <c r="K91" s="62"/>
      <c r="L91" s="105" t="str">
        <f t="shared" si="27"/>
        <v/>
      </c>
      <c r="M91" s="64"/>
      <c r="N91" s="65"/>
      <c r="O91" s="73"/>
      <c r="P91" s="74"/>
      <c r="Q91" s="64"/>
      <c r="R91" s="63" t="str">
        <f t="shared" si="35"/>
        <v/>
      </c>
      <c r="S91" s="68" t="e">
        <f t="shared" si="38"/>
        <v>#VALUE!</v>
      </c>
      <c r="T91" s="63" t="str">
        <f t="shared" si="36"/>
        <v/>
      </c>
      <c r="U91" s="69" t="e">
        <f t="shared" si="39"/>
        <v>#VALUE!</v>
      </c>
      <c r="V91" s="70" t="e">
        <f t="shared" si="37"/>
        <v>#VALUE!</v>
      </c>
      <c r="W91" s="6" t="e">
        <f t="shared" si="40"/>
        <v>#REF!</v>
      </c>
      <c r="Y91" s="1">
        <f t="shared" si="28"/>
        <v>0</v>
      </c>
      <c r="Z91" s="1">
        <f t="shared" si="29"/>
        <v>0</v>
      </c>
      <c r="AA91" s="1">
        <f t="shared" si="30"/>
        <v>0</v>
      </c>
      <c r="AB91" s="1">
        <f t="shared" si="31"/>
        <v>0</v>
      </c>
      <c r="AC91" s="1">
        <f t="shared" si="32"/>
        <v>0</v>
      </c>
      <c r="AD91" s="1">
        <f t="shared" si="33"/>
        <v>0</v>
      </c>
    </row>
    <row r="92" spans="1:30" ht="20" customHeight="1">
      <c r="A92" s="3" t="e">
        <f t="shared" si="34"/>
        <v>#REF!</v>
      </c>
      <c r="B92" s="7"/>
      <c r="C92" s="8"/>
      <c r="D92" s="8"/>
      <c r="E92" s="9"/>
      <c r="F92" s="9"/>
      <c r="G92" s="9"/>
      <c r="H92" s="60"/>
      <c r="I92" s="60"/>
      <c r="J92" s="61"/>
      <c r="K92" s="62"/>
      <c r="L92" s="105" t="str">
        <f t="shared" si="27"/>
        <v/>
      </c>
      <c r="M92" s="64"/>
      <c r="N92" s="65"/>
      <c r="O92" s="73"/>
      <c r="P92" s="74"/>
      <c r="Q92" s="64"/>
      <c r="R92" s="63" t="str">
        <f t="shared" si="35"/>
        <v/>
      </c>
      <c r="S92" s="68" t="e">
        <f t="shared" si="38"/>
        <v>#VALUE!</v>
      </c>
      <c r="T92" s="63" t="str">
        <f t="shared" si="36"/>
        <v/>
      </c>
      <c r="U92" s="69" t="e">
        <f t="shared" si="39"/>
        <v>#VALUE!</v>
      </c>
      <c r="V92" s="70" t="e">
        <f t="shared" si="37"/>
        <v>#VALUE!</v>
      </c>
      <c r="W92" s="6" t="e">
        <f t="shared" si="40"/>
        <v>#REF!</v>
      </c>
      <c r="Y92" s="1">
        <f t="shared" si="28"/>
        <v>0</v>
      </c>
      <c r="Z92" s="1">
        <f t="shared" si="29"/>
        <v>0</v>
      </c>
      <c r="AA92" s="1">
        <f t="shared" si="30"/>
        <v>0</v>
      </c>
      <c r="AB92" s="1">
        <f t="shared" si="31"/>
        <v>0</v>
      </c>
      <c r="AC92" s="1">
        <f t="shared" si="32"/>
        <v>0</v>
      </c>
      <c r="AD92" s="1">
        <f t="shared" si="33"/>
        <v>0</v>
      </c>
    </row>
    <row r="93" spans="1:30" ht="20" customHeight="1">
      <c r="A93" s="25"/>
      <c r="B93" s="25"/>
      <c r="C93" s="100"/>
      <c r="D93" s="100"/>
      <c r="E93" s="25"/>
      <c r="F93" s="25"/>
      <c r="G93" s="25"/>
      <c r="H93" s="78">
        <f>SUM(H19:H92)</f>
        <v>358438.06000000006</v>
      </c>
      <c r="I93" s="78"/>
      <c r="J93" s="78"/>
      <c r="K93" s="101"/>
      <c r="L93" s="101"/>
      <c r="M93" s="101"/>
      <c r="N93" s="101"/>
      <c r="O93" s="101"/>
      <c r="P93" s="101"/>
      <c r="Q93" s="101"/>
      <c r="R93" s="78"/>
      <c r="S93" s="78"/>
      <c r="T93" s="78"/>
      <c r="U93" s="78"/>
      <c r="V93" s="78"/>
      <c r="W93" s="26"/>
    </row>
    <row r="94" spans="1:30" ht="13">
      <c r="A94" s="25"/>
      <c r="B94" s="25"/>
      <c r="C94" s="100"/>
      <c r="D94" s="100"/>
      <c r="E94" s="25"/>
      <c r="F94" s="25"/>
      <c r="G94" s="25"/>
      <c r="H94" s="78"/>
      <c r="I94" s="78"/>
      <c r="J94" s="78"/>
      <c r="K94" s="101"/>
      <c r="L94" s="101"/>
      <c r="M94" s="101"/>
      <c r="N94" s="101"/>
      <c r="O94" s="101"/>
      <c r="P94" s="101"/>
      <c r="Q94" s="101"/>
      <c r="R94" s="78"/>
      <c r="S94" s="78"/>
      <c r="T94" s="78"/>
      <c r="U94" s="78"/>
      <c r="V94" s="78"/>
      <c r="W94" s="26"/>
    </row>
    <row r="95" spans="1:30" ht="13">
      <c r="A95" s="25"/>
      <c r="B95" s="25"/>
      <c r="C95" s="100"/>
      <c r="D95" s="100"/>
      <c r="E95" s="25"/>
      <c r="F95" s="25"/>
      <c r="G95" s="25"/>
      <c r="H95" s="78"/>
      <c r="I95" s="78"/>
      <c r="J95" s="78"/>
      <c r="K95" s="101"/>
      <c r="L95" s="101">
        <f>SUM(L19:L92)</f>
        <v>15000</v>
      </c>
      <c r="M95" s="101">
        <f>SUM(M19:M92)</f>
        <v>0</v>
      </c>
      <c r="N95" s="101"/>
      <c r="O95" s="101"/>
      <c r="P95" s="101"/>
      <c r="Q95" s="101"/>
      <c r="R95" s="78">
        <f>SUM(R19:R92)</f>
        <v>0</v>
      </c>
      <c r="S95" s="78"/>
      <c r="T95" s="78">
        <f>SUM(T19:T92)</f>
        <v>328438.06000000006</v>
      </c>
      <c r="U95" s="78"/>
      <c r="V95" s="78"/>
      <c r="W95" s="26"/>
    </row>
    <row r="96" spans="1:30" ht="20" customHeight="1">
      <c r="U96" s="27"/>
      <c r="Y96" s="1">
        <f t="shared" ref="Y96:AD96" si="41">SUM(Y19:Y92)</f>
        <v>43</v>
      </c>
      <c r="Z96" s="1">
        <f t="shared" si="41"/>
        <v>0</v>
      </c>
      <c r="AA96" s="1">
        <f t="shared" si="41"/>
        <v>8</v>
      </c>
      <c r="AB96" s="1">
        <f t="shared" si="41"/>
        <v>0</v>
      </c>
      <c r="AC96" s="1">
        <f t="shared" si="41"/>
        <v>0</v>
      </c>
      <c r="AD96" s="1">
        <f t="shared" si="41"/>
        <v>0</v>
      </c>
    </row>
    <row r="97" spans="2:3" ht="20" customHeight="1">
      <c r="B97" s="102" t="s">
        <v>24</v>
      </c>
    </row>
    <row r="98" spans="2:3" ht="20" customHeight="1">
      <c r="B98" s="103"/>
    </row>
    <row r="99" spans="2:3" ht="20" customHeight="1">
      <c r="B99" s="103"/>
    </row>
    <row r="100" spans="2:3" ht="20" customHeight="1">
      <c r="B100" s="104"/>
    </row>
    <row r="101" spans="2:3" ht="20" customHeight="1">
      <c r="B101" s="104"/>
    </row>
    <row r="102" spans="2:3" ht="20" customHeight="1">
      <c r="B102" s="104"/>
    </row>
    <row r="103" spans="2:3" ht="20" customHeight="1">
      <c r="B103" s="104"/>
    </row>
    <row r="104" spans="2:3" ht="20" customHeight="1">
      <c r="B104" s="104"/>
    </row>
    <row r="105" spans="2:3" ht="20" customHeight="1">
      <c r="B105" s="103"/>
    </row>
    <row r="106" spans="2:3" ht="20" customHeight="1">
      <c r="B106" s="103"/>
    </row>
    <row r="107" spans="2:3" ht="20" customHeight="1">
      <c r="B107" s="22" t="s">
        <v>18</v>
      </c>
      <c r="C107" s="2"/>
    </row>
    <row r="108" spans="2:3" ht="20" customHeight="1">
      <c r="B108" s="22"/>
      <c r="C108" s="2"/>
    </row>
    <row r="109" spans="2:3" ht="19.5" customHeight="1">
      <c r="B109" s="21" t="s">
        <v>8</v>
      </c>
    </row>
    <row r="110" spans="2:3" ht="20" customHeight="1">
      <c r="B110" s="21" t="s">
        <v>11</v>
      </c>
    </row>
    <row r="111" spans="2:3" ht="20" customHeight="1">
      <c r="B111" s="21" t="s">
        <v>17</v>
      </c>
    </row>
    <row r="112" spans="2:3" ht="20" customHeight="1">
      <c r="B112" s="21" t="s">
        <v>32</v>
      </c>
    </row>
    <row r="113" spans="2:2" ht="20" customHeight="1">
      <c r="B113" s="21" t="s">
        <v>33</v>
      </c>
    </row>
    <row r="114" spans="2:2" ht="20" customHeight="1">
      <c r="B114" s="21" t="s">
        <v>34</v>
      </c>
    </row>
    <row r="116" spans="2:2" ht="20" customHeight="1">
      <c r="B116" s="2" t="s">
        <v>25</v>
      </c>
    </row>
    <row r="118" spans="2:2" ht="20" customHeight="1">
      <c r="B118" s="2" t="s">
        <v>38</v>
      </c>
    </row>
    <row r="119" spans="2:2" ht="20" customHeight="1">
      <c r="B119" s="2" t="s">
        <v>39</v>
      </c>
    </row>
    <row r="120" spans="2:2" ht="20" customHeight="1">
      <c r="B120" s="2" t="s">
        <v>26</v>
      </c>
    </row>
    <row r="121" spans="2:2" ht="20" customHeight="1">
      <c r="B121" s="2" t="s">
        <v>27</v>
      </c>
    </row>
    <row r="122" spans="2:2" ht="20" customHeight="1">
      <c r="B122" s="2" t="s">
        <v>28</v>
      </c>
    </row>
    <row r="123" spans="2:2" ht="20" customHeight="1">
      <c r="B123" s="2" t="s">
        <v>29</v>
      </c>
    </row>
    <row r="124" spans="2:2" ht="20" customHeight="1">
      <c r="B124" s="2" t="s">
        <v>30</v>
      </c>
    </row>
    <row r="126" spans="2:2" ht="20" customHeight="1">
      <c r="B126" s="2" t="s">
        <v>61</v>
      </c>
    </row>
    <row r="128" spans="2:2" ht="20" customHeight="1">
      <c r="B128" s="99" t="s">
        <v>77</v>
      </c>
    </row>
    <row r="133" spans="2:2" ht="20" customHeight="1">
      <c r="B133" s="2" t="s">
        <v>41</v>
      </c>
    </row>
    <row r="135" spans="2:2" ht="20" customHeight="1">
      <c r="B135" s="2" t="s">
        <v>45</v>
      </c>
    </row>
    <row r="136" spans="2:2" ht="20" customHeight="1">
      <c r="B136" s="2" t="s">
        <v>44</v>
      </c>
    </row>
    <row r="138" spans="2:2" ht="20" customHeight="1">
      <c r="B138" s="2" t="s">
        <v>46</v>
      </c>
    </row>
    <row r="140" spans="2:2" ht="20" customHeight="1">
      <c r="B140" s="2" t="s">
        <v>47</v>
      </c>
    </row>
    <row r="141" spans="2:2" ht="20" customHeight="1">
      <c r="B141" s="2" t="s">
        <v>48</v>
      </c>
    </row>
    <row r="142" spans="2:2" ht="20" customHeight="1">
      <c r="B142" s="2" t="s">
        <v>49</v>
      </c>
    </row>
    <row r="143" spans="2:2" ht="20" customHeight="1">
      <c r="B143" s="2" t="s">
        <v>50</v>
      </c>
    </row>
    <row r="146" spans="2:2" ht="20" customHeight="1">
      <c r="B146" s="2" t="s">
        <v>42</v>
      </c>
    </row>
    <row r="148" spans="2:2" ht="20" customHeight="1">
      <c r="B148" s="2" t="s">
        <v>51</v>
      </c>
    </row>
    <row r="149" spans="2:2" ht="20" customHeight="1">
      <c r="B149" s="2" t="s">
        <v>52</v>
      </c>
    </row>
    <row r="150" spans="2:2" ht="20" customHeight="1">
      <c r="B150" s="2" t="s">
        <v>53</v>
      </c>
    </row>
    <row r="151" spans="2:2" ht="20" customHeight="1">
      <c r="B151" s="2" t="s">
        <v>54</v>
      </c>
    </row>
    <row r="152" spans="2:2" ht="20" customHeight="1">
      <c r="B152" s="2" t="s">
        <v>55</v>
      </c>
    </row>
    <row r="153" spans="2:2" ht="20" customHeight="1">
      <c r="B153" s="2" t="s">
        <v>56</v>
      </c>
    </row>
    <row r="154" spans="2:2" ht="20" customHeight="1">
      <c r="B154" s="2" t="s">
        <v>57</v>
      </c>
    </row>
    <row r="155" spans="2:2" ht="20" customHeight="1">
      <c r="B155" s="2" t="s">
        <v>58</v>
      </c>
    </row>
    <row r="156" spans="2:2" ht="20" customHeight="1">
      <c r="B156" s="2" t="s">
        <v>59</v>
      </c>
    </row>
    <row r="157" spans="2:2" ht="20" customHeight="1">
      <c r="B157" s="2" t="s">
        <v>60</v>
      </c>
    </row>
  </sheetData>
  <autoFilter ref="A18:W93" xr:uid="{00000000-0009-0000-0000-000000000000}"/>
  <mergeCells count="4">
    <mergeCell ref="T16:V16"/>
    <mergeCell ref="R16:S16"/>
    <mergeCell ref="C6:D6"/>
    <mergeCell ref="C11:D11"/>
  </mergeCells>
  <phoneticPr fontId="2" type="noConversion"/>
  <dataValidations count="7">
    <dataValidation type="list" showInputMessage="1" showErrorMessage="1" sqref="K19:K92" xr:uid="{00000000-0002-0000-0000-000000000000}">
      <formula1>$B$117:$B$124</formula1>
    </dataValidation>
    <dataValidation type="list" allowBlank="1" showInputMessage="1" showErrorMessage="1" sqref="G19:G92" xr:uid="{00000000-0002-0000-0000-000001000000}">
      <formula1>$B$108:$B$114</formula1>
    </dataValidation>
    <dataValidation showInputMessage="1" showErrorMessage="1" sqref="M19:N67 M68:N92" xr:uid="{00000000-0002-0000-0000-000002000000}"/>
    <dataValidation type="list" showInputMessage="1" showErrorMessage="1" sqref="O19:O92" xr:uid="{00000000-0002-0000-0000-000003000000}">
      <formula1>$B$134:$B$136</formula1>
    </dataValidation>
    <dataValidation type="list" showInputMessage="1" showErrorMessage="1" sqref="P19:P92" xr:uid="{00000000-0002-0000-0000-000004000000}">
      <formula1>$B$147:$B$157</formula1>
    </dataValidation>
    <dataValidation type="list" showInputMessage="1" showErrorMessage="1" sqref="Q19:Q92" xr:uid="{00000000-0002-0000-0000-000005000000}">
      <formula1>$B$139:$B$143</formula1>
    </dataValidation>
    <dataValidation type="list" allowBlank="1" showInputMessage="1" showErrorMessage="1" sqref="F19:F92" xr:uid="{00000000-0002-0000-0000-000006000000}">
      <formula1>$B$127:$B$128</formula1>
    </dataValidation>
  </dataValidations>
  <printOptions horizontalCentered="1"/>
  <pageMargins left="0.25" right="0.25" top="0.75" bottom="0.75" header="0.25" footer="0.5"/>
  <pageSetup paperSize="5" scale="71" fitToHeight="4" orientation="landscape" r:id="rId1"/>
  <headerFooter alignWithMargins="0">
    <oddHeader>&amp;C&amp;"Arial,Bold"&amp;12Covington Homebuyer Purchase/Facade Activity
FY 2012-2013</oddHeader>
    <oddFooter xml:space="preserve">&amp;L&amp;8&amp;Z&amp;F&amp;C&amp;8&amp;P of &amp;N&amp;R&amp;8&amp;D; &amp;T 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PY 2013 Cov HBA list</vt:lpstr>
      <vt:lpstr>'PY 2013 Cov HBA list'!Print_Area</vt:lpstr>
      <vt:lpstr>'PY 2013 Cov HBA list'!Print_Titles</vt:lpstr>
    </vt:vector>
  </TitlesOfParts>
  <Company>City of Covington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rburgin</dc:creator>
  <cp:lastModifiedBy>Connor Boone</cp:lastModifiedBy>
  <cp:lastPrinted>2011-08-10T12:29:08Z</cp:lastPrinted>
  <dcterms:created xsi:type="dcterms:W3CDTF">2003-07-15T14:26:28Z</dcterms:created>
  <dcterms:modified xsi:type="dcterms:W3CDTF">2019-05-29T00:46:00Z</dcterms:modified>
</cp:coreProperties>
</file>