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onnorboone/Desktop/capstone/HAP/"/>
    </mc:Choice>
  </mc:AlternateContent>
  <xr:revisionPtr revIDLastSave="0" documentId="13_ncr:1_{EE14B98C-7B29-BF43-853A-08FA645C434A}" xr6:coauthVersionLast="43" xr6:coauthVersionMax="43" xr10:uidLastSave="{00000000-0000-0000-0000-000000000000}"/>
  <bookViews>
    <workbookView xWindow="0" yWindow="3440" windowWidth="19400" windowHeight="11440" tabRatio="754" firstSheet="2" activeTab="3" xr2:uid="{00000000-000D-0000-FFFF-FFFF00000000}"/>
  </bookViews>
  <sheets>
    <sheet name="PY 2015 Code Enforce Hardship" sheetId="6" r:id="rId1"/>
    <sheet name="PY 2015 Repair - Roof-Furnace" sheetId="10" r:id="rId2"/>
    <sheet name="PY 2015 Repair - Sewer" sheetId="14" r:id="rId3"/>
    <sheet name="PY 2015 Cov HBA" sheetId="9" r:id="rId4"/>
    <sheet name="PY 2015 NKY Cons HBA" sheetId="15" r:id="rId5"/>
  </sheets>
  <definedNames>
    <definedName name="_xlnm._FilterDatabase" localSheetId="0" hidden="1">'PY 2015 Code Enforce Hardship'!$A$12:$Z$52</definedName>
    <definedName name="_xlnm._FilterDatabase" localSheetId="3" hidden="1">'PY 2015 Cov HBA'!$A$21:$W$96</definedName>
    <definedName name="_xlnm._FilterDatabase" localSheetId="4" hidden="1">'PY 2015 NKY Cons HBA'!$A$21:$X$96</definedName>
    <definedName name="_xlnm._FilterDatabase" localSheetId="1" hidden="1">'PY 2015 Repair - Roof-Furnace'!$A$12:$Y$52</definedName>
    <definedName name="_xlnm._FilterDatabase" localSheetId="2" hidden="1">'PY 2015 Repair - Sewer'!$A$12:$Y$52</definedName>
    <definedName name="_xlnm.Print_Area" localSheetId="0">'PY 2015 Code Enforce Hardship'!$A$13:$I$20</definedName>
    <definedName name="_xlnm.Print_Area" localSheetId="3">'PY 2015 Cov HBA'!$A$22:$M$27</definedName>
    <definedName name="_xlnm.Print_Area" localSheetId="4">'PY 2015 NKY Cons HBA'!$A$22:$N$27</definedName>
    <definedName name="_xlnm.Print_Area" localSheetId="1">'PY 2015 Repair - Roof-Furnace'!$A$13:$H$20</definedName>
    <definedName name="_xlnm.Print_Area" localSheetId="2">'PY 2015 Repair - Sewer'!$A$13:$H$20</definedName>
    <definedName name="_xlnm.Print_Titles" localSheetId="0">'PY 2015 Code Enforce Hardship'!$2:$12</definedName>
    <definedName name="_xlnm.Print_Titles" localSheetId="3">'PY 2015 Cov HBA'!$2:$21</definedName>
    <definedName name="_xlnm.Print_Titles" localSheetId="4">'PY 2015 NKY Cons HBA'!$2:$21</definedName>
    <definedName name="_xlnm.Print_Titles" localSheetId="1">'PY 2015 Repair - Roof-Furnace'!$2:$12</definedName>
    <definedName name="_xlnm.Print_Titles" localSheetId="2">'PY 2015 Repair - Sewer'!$2:$12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5" i="9" l="1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H96" i="15" l="1"/>
  <c r="S95" i="15"/>
  <c r="S94" i="15"/>
  <c r="S93" i="15"/>
  <c r="S92" i="15"/>
  <c r="S91" i="15"/>
  <c r="S90" i="15"/>
  <c r="S89" i="15"/>
  <c r="S88" i="15"/>
  <c r="S87" i="15"/>
  <c r="S86" i="15"/>
  <c r="S85" i="15"/>
  <c r="S84" i="15"/>
  <c r="S83" i="15"/>
  <c r="S82" i="15"/>
  <c r="S81" i="15"/>
  <c r="S80" i="15"/>
  <c r="S79" i="15"/>
  <c r="S78" i="15"/>
  <c r="S77" i="15"/>
  <c r="S76" i="15"/>
  <c r="S75" i="15"/>
  <c r="S74" i="15"/>
  <c r="S73" i="15"/>
  <c r="S72" i="15"/>
  <c r="S71" i="15"/>
  <c r="S70" i="15"/>
  <c r="S69" i="15"/>
  <c r="S68" i="15"/>
  <c r="S67" i="15"/>
  <c r="S66" i="15"/>
  <c r="S65" i="15"/>
  <c r="S64" i="15"/>
  <c r="S63" i="15"/>
  <c r="S62" i="15"/>
  <c r="S61" i="15"/>
  <c r="S60" i="15"/>
  <c r="S59" i="15"/>
  <c r="S58" i="15"/>
  <c r="S57" i="15"/>
  <c r="S56" i="15"/>
  <c r="S55" i="15"/>
  <c r="S54" i="15"/>
  <c r="S53" i="15"/>
  <c r="S52" i="15"/>
  <c r="S51" i="15"/>
  <c r="S50" i="15"/>
  <c r="S49" i="15"/>
  <c r="S48" i="15"/>
  <c r="S47" i="15"/>
  <c r="A47" i="15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70" i="15" s="1"/>
  <c r="S46" i="15"/>
  <c r="S45" i="15"/>
  <c r="S44" i="15"/>
  <c r="S43" i="15"/>
  <c r="S42" i="15"/>
  <c r="S41" i="15"/>
  <c r="S40" i="15"/>
  <c r="S39" i="15"/>
  <c r="S38" i="15"/>
  <c r="S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A23" i="15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V22" i="15"/>
  <c r="S22" i="15"/>
  <c r="T22" i="15" s="1"/>
  <c r="D17" i="15"/>
  <c r="D16" i="15"/>
  <c r="D15" i="15"/>
  <c r="D14" i="15"/>
  <c r="D13" i="15"/>
  <c r="D12" i="15"/>
  <c r="D4" i="15"/>
  <c r="X22" i="15" s="1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D17" i="9"/>
  <c r="D16" i="9"/>
  <c r="D15" i="9"/>
  <c r="D14" i="9"/>
  <c r="D13" i="9"/>
  <c r="D12" i="9"/>
  <c r="Y52" i="14"/>
  <c r="V52" i="14"/>
  <c r="T52" i="14"/>
  <c r="Y51" i="14"/>
  <c r="V51" i="14"/>
  <c r="T51" i="14"/>
  <c r="Y50" i="14"/>
  <c r="V50" i="14"/>
  <c r="T50" i="14"/>
  <c r="Y49" i="14"/>
  <c r="V49" i="14"/>
  <c r="T49" i="14"/>
  <c r="Y48" i="14"/>
  <c r="V48" i="14"/>
  <c r="T48" i="14"/>
  <c r="Y47" i="14"/>
  <c r="V47" i="14"/>
  <c r="T47" i="14"/>
  <c r="Y46" i="14"/>
  <c r="V46" i="14"/>
  <c r="T46" i="14"/>
  <c r="Y45" i="14"/>
  <c r="V45" i="14"/>
  <c r="T45" i="14"/>
  <c r="Y44" i="14"/>
  <c r="V44" i="14"/>
  <c r="T44" i="14"/>
  <c r="Y43" i="14"/>
  <c r="V43" i="14"/>
  <c r="T43" i="14"/>
  <c r="Y42" i="14"/>
  <c r="V42" i="14"/>
  <c r="T42" i="14"/>
  <c r="Y41" i="14"/>
  <c r="V41" i="14"/>
  <c r="T41" i="14"/>
  <c r="Y40" i="14"/>
  <c r="V40" i="14"/>
  <c r="T40" i="14"/>
  <c r="Y39" i="14"/>
  <c r="V39" i="14"/>
  <c r="T39" i="14"/>
  <c r="Y38" i="14"/>
  <c r="V38" i="14"/>
  <c r="T38" i="14"/>
  <c r="Y37" i="14"/>
  <c r="V37" i="14"/>
  <c r="T37" i="14"/>
  <c r="Y36" i="14"/>
  <c r="V36" i="14"/>
  <c r="T36" i="14"/>
  <c r="Y35" i="14"/>
  <c r="V35" i="14"/>
  <c r="T35" i="14"/>
  <c r="Y34" i="14"/>
  <c r="V34" i="14"/>
  <c r="T34" i="14"/>
  <c r="Y33" i="14"/>
  <c r="V33" i="14"/>
  <c r="T33" i="14"/>
  <c r="Y32" i="14"/>
  <c r="V32" i="14"/>
  <c r="T32" i="14"/>
  <c r="Y31" i="14"/>
  <c r="V31" i="14"/>
  <c r="T31" i="14"/>
  <c r="Y30" i="14"/>
  <c r="V30" i="14"/>
  <c r="T30" i="14"/>
  <c r="Y29" i="14"/>
  <c r="V29" i="14"/>
  <c r="T29" i="14"/>
  <c r="Y28" i="14"/>
  <c r="V28" i="14"/>
  <c r="T28" i="14"/>
  <c r="Y27" i="14"/>
  <c r="V27" i="14"/>
  <c r="T27" i="14"/>
  <c r="Y26" i="14"/>
  <c r="V26" i="14"/>
  <c r="T26" i="14"/>
  <c r="Y25" i="14"/>
  <c r="V25" i="14"/>
  <c r="T25" i="14"/>
  <c r="Y24" i="14"/>
  <c r="V24" i="14"/>
  <c r="T24" i="14"/>
  <c r="Y23" i="14"/>
  <c r="V23" i="14"/>
  <c r="T23" i="14"/>
  <c r="Y22" i="14"/>
  <c r="V22" i="14"/>
  <c r="T22" i="14"/>
  <c r="Y21" i="14"/>
  <c r="V21" i="14"/>
  <c r="T21" i="14"/>
  <c r="Y20" i="14"/>
  <c r="V20" i="14"/>
  <c r="T20" i="14"/>
  <c r="Y19" i="14"/>
  <c r="V19" i="14"/>
  <c r="T19" i="14"/>
  <c r="Y18" i="14"/>
  <c r="V18" i="14"/>
  <c r="T18" i="14"/>
  <c r="Y17" i="14"/>
  <c r="V17" i="14"/>
  <c r="T17" i="14"/>
  <c r="Y16" i="14"/>
  <c r="V16" i="14"/>
  <c r="T16" i="14"/>
  <c r="Y15" i="14"/>
  <c r="V15" i="14"/>
  <c r="T15" i="14"/>
  <c r="V14" i="14"/>
  <c r="T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V13" i="14"/>
  <c r="T13" i="14"/>
  <c r="H8" i="14"/>
  <c r="H7" i="14"/>
  <c r="H6" i="14"/>
  <c r="H5" i="14"/>
  <c r="H4" i="14"/>
  <c r="E4" i="14"/>
  <c r="H3" i="14"/>
  <c r="Y52" i="10"/>
  <c r="V52" i="10"/>
  <c r="T52" i="10"/>
  <c r="Y51" i="10"/>
  <c r="V51" i="10"/>
  <c r="T51" i="10"/>
  <c r="Y50" i="10"/>
  <c r="V50" i="10"/>
  <c r="T50" i="10"/>
  <c r="Y49" i="10"/>
  <c r="V49" i="10"/>
  <c r="T49" i="10"/>
  <c r="Y48" i="10"/>
  <c r="V48" i="10"/>
  <c r="T48" i="10"/>
  <c r="Y47" i="10"/>
  <c r="V47" i="10"/>
  <c r="T47" i="10"/>
  <c r="Y46" i="10"/>
  <c r="V46" i="10"/>
  <c r="T46" i="10"/>
  <c r="Y45" i="10"/>
  <c r="V45" i="10"/>
  <c r="T45" i="10"/>
  <c r="Y44" i="10"/>
  <c r="V44" i="10"/>
  <c r="T44" i="10"/>
  <c r="Y43" i="10"/>
  <c r="V43" i="10"/>
  <c r="T43" i="10"/>
  <c r="Y42" i="10"/>
  <c r="V42" i="10"/>
  <c r="T42" i="10"/>
  <c r="Y41" i="10"/>
  <c r="V41" i="10"/>
  <c r="T41" i="10"/>
  <c r="Y40" i="10"/>
  <c r="V40" i="10"/>
  <c r="T40" i="10"/>
  <c r="Y39" i="10"/>
  <c r="V39" i="10"/>
  <c r="T39" i="10"/>
  <c r="Y38" i="10"/>
  <c r="V38" i="10"/>
  <c r="T38" i="10"/>
  <c r="Y37" i="10"/>
  <c r="V37" i="10"/>
  <c r="T37" i="10"/>
  <c r="Y36" i="10"/>
  <c r="V36" i="10"/>
  <c r="T36" i="10"/>
  <c r="Y35" i="10"/>
  <c r="V35" i="10"/>
  <c r="T35" i="10"/>
  <c r="Y34" i="10"/>
  <c r="V34" i="10"/>
  <c r="T34" i="10"/>
  <c r="Y33" i="10"/>
  <c r="V33" i="10"/>
  <c r="T33" i="10"/>
  <c r="Y32" i="10"/>
  <c r="V32" i="10"/>
  <c r="T32" i="10"/>
  <c r="Y31" i="10"/>
  <c r="V31" i="10"/>
  <c r="T31" i="10"/>
  <c r="Y30" i="10"/>
  <c r="V30" i="10"/>
  <c r="T30" i="10"/>
  <c r="V29" i="10"/>
  <c r="T29" i="10"/>
  <c r="V28" i="10"/>
  <c r="T28" i="10"/>
  <c r="V27" i="10"/>
  <c r="T27" i="10"/>
  <c r="V26" i="10"/>
  <c r="T26" i="10"/>
  <c r="V25" i="10"/>
  <c r="T25" i="10"/>
  <c r="V24" i="10"/>
  <c r="T24" i="10"/>
  <c r="V23" i="10"/>
  <c r="T23" i="10"/>
  <c r="V22" i="10"/>
  <c r="T22" i="10"/>
  <c r="V21" i="10"/>
  <c r="T21" i="10"/>
  <c r="V20" i="10"/>
  <c r="T20" i="10"/>
  <c r="V19" i="10"/>
  <c r="T19" i="10"/>
  <c r="V18" i="10"/>
  <c r="T18" i="10"/>
  <c r="V17" i="10"/>
  <c r="T17" i="10"/>
  <c r="V16" i="10"/>
  <c r="T16" i="10"/>
  <c r="V15" i="10"/>
  <c r="T15" i="10"/>
  <c r="V14" i="10"/>
  <c r="T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V13" i="10"/>
  <c r="T13" i="10"/>
  <c r="H8" i="10"/>
  <c r="H7" i="10"/>
  <c r="H6" i="10"/>
  <c r="H5" i="10"/>
  <c r="H4" i="10"/>
  <c r="E4" i="10"/>
  <c r="H3" i="10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I8" i="6"/>
  <c r="I7" i="6"/>
  <c r="I6" i="6"/>
  <c r="I5" i="6"/>
  <c r="I4" i="6"/>
  <c r="I3" i="6"/>
  <c r="W13" i="6"/>
  <c r="U13" i="6"/>
  <c r="T55" i="14" l="1"/>
  <c r="E7" i="14" s="1"/>
  <c r="V55" i="14"/>
  <c r="E8" i="14" s="1"/>
  <c r="E9" i="14" s="1"/>
  <c r="T55" i="10"/>
  <c r="E7" i="10" s="1"/>
  <c r="V55" i="10"/>
  <c r="E8" i="10" s="1"/>
  <c r="E9" i="10" s="1"/>
  <c r="Y13" i="10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X23" i="15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X84" i="15" s="1"/>
  <c r="X85" i="15" s="1"/>
  <c r="X86" i="15" s="1"/>
  <c r="X87" i="15" s="1"/>
  <c r="X88" i="15" s="1"/>
  <c r="X89" i="15" s="1"/>
  <c r="X90" i="15" s="1"/>
  <c r="X91" i="15" s="1"/>
  <c r="X92" i="15" s="1"/>
  <c r="X93" i="15" s="1"/>
  <c r="X94" i="15" s="1"/>
  <c r="X95" i="15" s="1"/>
  <c r="V23" i="15"/>
  <c r="V24" i="15" s="1"/>
  <c r="V25" i="15" s="1"/>
  <c r="T23" i="15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T84" i="15" s="1"/>
  <c r="T85" i="15" s="1"/>
  <c r="T86" i="15" s="1"/>
  <c r="T87" i="15" s="1"/>
  <c r="T88" i="15" s="1"/>
  <c r="T89" i="15" s="1"/>
  <c r="T90" i="15" s="1"/>
  <c r="T91" i="15" s="1"/>
  <c r="T92" i="15" s="1"/>
  <c r="T93" i="15" s="1"/>
  <c r="T94" i="15" s="1"/>
  <c r="T95" i="15" s="1"/>
  <c r="W13" i="14"/>
  <c r="W14" i="14" s="1"/>
  <c r="W15" i="14" s="1"/>
  <c r="X15" i="14" s="1"/>
  <c r="U13" i="10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A68" i="15"/>
  <c r="A73" i="15"/>
  <c r="A76" i="15" s="1"/>
  <c r="A79" i="15" s="1"/>
  <c r="A82" i="15" s="1"/>
  <c r="A85" i="15" s="1"/>
  <c r="A88" i="15" s="1"/>
  <c r="A91" i="15" s="1"/>
  <c r="A94" i="15" s="1"/>
  <c r="S98" i="15"/>
  <c r="D7" i="15" s="1"/>
  <c r="W22" i="15"/>
  <c r="U98" i="15"/>
  <c r="D8" i="15" s="1"/>
  <c r="U13" i="14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Y13" i="14"/>
  <c r="Y14" i="14" s="1"/>
  <c r="W13" i="10"/>
  <c r="X13" i="10" s="1"/>
  <c r="W23" i="15" l="1"/>
  <c r="W24" i="15"/>
  <c r="X14" i="14"/>
  <c r="X13" i="14"/>
  <c r="V26" i="15"/>
  <c r="W25" i="15"/>
  <c r="D9" i="15"/>
  <c r="A71" i="15"/>
  <c r="A74" i="15" s="1"/>
  <c r="A77" i="15" s="1"/>
  <c r="A80" i="15" s="1"/>
  <c r="A83" i="15" s="1"/>
  <c r="A86" i="15" s="1"/>
  <c r="A89" i="15" s="1"/>
  <c r="A92" i="15" s="1"/>
  <c r="A95" i="15" s="1"/>
  <c r="A69" i="15"/>
  <c r="A72" i="15" s="1"/>
  <c r="A75" i="15" s="1"/>
  <c r="A78" i="15" s="1"/>
  <c r="A81" i="15" s="1"/>
  <c r="A84" i="15" s="1"/>
  <c r="A87" i="15" s="1"/>
  <c r="A90" i="15" s="1"/>
  <c r="A93" i="15" s="1"/>
  <c r="W16" i="14"/>
  <c r="W14" i="10"/>
  <c r="D4" i="9"/>
  <c r="S22" i="9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U22" i="9"/>
  <c r="A23" i="9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70" i="9" s="1"/>
  <c r="G96" i="9"/>
  <c r="F4" i="6"/>
  <c r="V13" i="6"/>
  <c r="X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A68" i="9" l="1"/>
  <c r="A73" i="9"/>
  <c r="A76" i="9" s="1"/>
  <c r="A79" i="9" s="1"/>
  <c r="A82" i="9" s="1"/>
  <c r="A85" i="9" s="1"/>
  <c r="A88" i="9" s="1"/>
  <c r="A91" i="9" s="1"/>
  <c r="A94" i="9" s="1"/>
  <c r="W26" i="15"/>
  <c r="V27" i="15"/>
  <c r="W17" i="14"/>
  <c r="X16" i="14"/>
  <c r="W15" i="10"/>
  <c r="X14" i="10"/>
  <c r="R98" i="9"/>
  <c r="D7" i="9" s="1"/>
  <c r="V22" i="9"/>
  <c r="Z13" i="6"/>
  <c r="Z14" i="6" s="1"/>
  <c r="Z15" i="6" s="1"/>
  <c r="Z16" i="6" s="1"/>
  <c r="Z17" i="6" s="1"/>
  <c r="Z18" i="6" s="1"/>
  <c r="Z19" i="6" s="1"/>
  <c r="Z20" i="6" s="1"/>
  <c r="Z21" i="6" s="1"/>
  <c r="U55" i="6"/>
  <c r="F7" i="6" s="1"/>
  <c r="V14" i="6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T98" i="9"/>
  <c r="D8" i="9" s="1"/>
  <c r="U23" i="9"/>
  <c r="W22" i="9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W84" i="9" s="1"/>
  <c r="W85" i="9" s="1"/>
  <c r="W86" i="9" s="1"/>
  <c r="W87" i="9" s="1"/>
  <c r="W88" i="9" s="1"/>
  <c r="W89" i="9" s="1"/>
  <c r="W90" i="9" s="1"/>
  <c r="W91" i="9" s="1"/>
  <c r="W92" i="9" s="1"/>
  <c r="W93" i="9" s="1"/>
  <c r="W94" i="9" s="1"/>
  <c r="W95" i="9" s="1"/>
  <c r="Y13" i="6"/>
  <c r="X14" i="6"/>
  <c r="W55" i="6"/>
  <c r="F8" i="6" s="1"/>
  <c r="F9" i="6" s="1"/>
  <c r="A69" i="9" l="1"/>
  <c r="A72" i="9" s="1"/>
  <c r="A75" i="9" s="1"/>
  <c r="A78" i="9" s="1"/>
  <c r="A81" i="9" s="1"/>
  <c r="A84" i="9" s="1"/>
  <c r="A87" i="9" s="1"/>
  <c r="A90" i="9" s="1"/>
  <c r="A93" i="9" s="1"/>
  <c r="A71" i="9"/>
  <c r="A74" i="9" s="1"/>
  <c r="A77" i="9" s="1"/>
  <c r="A80" i="9" s="1"/>
  <c r="A83" i="9" s="1"/>
  <c r="A86" i="9" s="1"/>
  <c r="A89" i="9" s="1"/>
  <c r="A92" i="9" s="1"/>
  <c r="A95" i="9" s="1"/>
  <c r="V28" i="15"/>
  <c r="W27" i="15"/>
  <c r="V23" i="9"/>
  <c r="U24" i="9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U84" i="9" s="1"/>
  <c r="U85" i="9" s="1"/>
  <c r="U86" i="9" s="1"/>
  <c r="U87" i="9" s="1"/>
  <c r="U88" i="9" s="1"/>
  <c r="U89" i="9" s="1"/>
  <c r="U90" i="9" s="1"/>
  <c r="U91" i="9" s="1"/>
  <c r="U92" i="9" s="1"/>
  <c r="U93" i="9" s="1"/>
  <c r="U94" i="9" s="1"/>
  <c r="U95" i="9" s="1"/>
  <c r="W18" i="14"/>
  <c r="X17" i="14"/>
  <c r="X15" i="10"/>
  <c r="W16" i="10"/>
  <c r="D9" i="9"/>
  <c r="Y14" i="6"/>
  <c r="X15" i="6"/>
  <c r="V29" i="15" l="1"/>
  <c r="W28" i="15"/>
  <c r="W19" i="14"/>
  <c r="X18" i="14"/>
  <c r="W17" i="10"/>
  <c r="X16" i="10"/>
  <c r="V24" i="9"/>
  <c r="Y15" i="6"/>
  <c r="X16" i="6"/>
  <c r="V30" i="15" l="1"/>
  <c r="W29" i="15"/>
  <c r="W20" i="14"/>
  <c r="X19" i="14"/>
  <c r="X17" i="10"/>
  <c r="W18" i="10"/>
  <c r="V25" i="9"/>
  <c r="X17" i="6"/>
  <c r="Y16" i="6"/>
  <c r="V31" i="15" l="1"/>
  <c r="W30" i="15"/>
  <c r="W21" i="14"/>
  <c r="X20" i="14"/>
  <c r="W19" i="10"/>
  <c r="X18" i="10"/>
  <c r="Y17" i="6"/>
  <c r="X18" i="6"/>
  <c r="V26" i="9"/>
  <c r="V32" i="15" l="1"/>
  <c r="W31" i="15"/>
  <c r="X21" i="14"/>
  <c r="W22" i="14"/>
  <c r="X19" i="10"/>
  <c r="W20" i="10"/>
  <c r="Y18" i="6"/>
  <c r="X19" i="6"/>
  <c r="V27" i="9"/>
  <c r="V33" i="15" l="1"/>
  <c r="W32" i="15"/>
  <c r="X22" i="14"/>
  <c r="W23" i="14"/>
  <c r="X20" i="10"/>
  <c r="W21" i="10"/>
  <c r="Y19" i="6"/>
  <c r="X20" i="6"/>
  <c r="V28" i="9"/>
  <c r="V34" i="15" l="1"/>
  <c r="W33" i="15"/>
  <c r="X23" i="14"/>
  <c r="W24" i="14"/>
  <c r="W22" i="10"/>
  <c r="X21" i="10"/>
  <c r="Y20" i="6"/>
  <c r="X21" i="6"/>
  <c r="V29" i="9"/>
  <c r="W34" i="15" l="1"/>
  <c r="V35" i="15"/>
  <c r="W25" i="14"/>
  <c r="X24" i="14"/>
  <c r="W23" i="10"/>
  <c r="X22" i="10"/>
  <c r="Y21" i="6"/>
  <c r="X22" i="6"/>
  <c r="V30" i="9"/>
  <c r="V36" i="15" l="1"/>
  <c r="W35" i="15"/>
  <c r="W26" i="14"/>
  <c r="X25" i="14"/>
  <c r="X23" i="10"/>
  <c r="W24" i="10"/>
  <c r="X23" i="6"/>
  <c r="Y22" i="6"/>
  <c r="V31" i="9"/>
  <c r="V37" i="15" l="1"/>
  <c r="W36" i="15"/>
  <c r="X26" i="14"/>
  <c r="W27" i="14"/>
  <c r="W25" i="10"/>
  <c r="X24" i="10"/>
  <c r="Y23" i="6"/>
  <c r="X24" i="6"/>
  <c r="V32" i="9"/>
  <c r="V38" i="15" l="1"/>
  <c r="W37" i="15"/>
  <c r="W28" i="14"/>
  <c r="X27" i="14"/>
  <c r="X25" i="10"/>
  <c r="W26" i="10"/>
  <c r="X25" i="6"/>
  <c r="Y24" i="6"/>
  <c r="V33" i="9"/>
  <c r="V39" i="15" l="1"/>
  <c r="W38" i="15"/>
  <c r="W29" i="14"/>
  <c r="X28" i="14"/>
  <c r="W27" i="10"/>
  <c r="X26" i="10"/>
  <c r="X26" i="6"/>
  <c r="Y25" i="6"/>
  <c r="V34" i="9"/>
  <c r="V40" i="15" l="1"/>
  <c r="W39" i="15"/>
  <c r="W30" i="14"/>
  <c r="X29" i="14"/>
  <c r="X27" i="10"/>
  <c r="W28" i="10"/>
  <c r="Y26" i="6"/>
  <c r="X27" i="6"/>
  <c r="V35" i="9"/>
  <c r="V41" i="15" l="1"/>
  <c r="W40" i="15"/>
  <c r="W31" i="14"/>
  <c r="X30" i="14"/>
  <c r="W29" i="10"/>
  <c r="X28" i="10"/>
  <c r="Y27" i="6"/>
  <c r="X28" i="6"/>
  <c r="V36" i="9"/>
  <c r="V42" i="15" l="1"/>
  <c r="W41" i="15"/>
  <c r="X31" i="14"/>
  <c r="W32" i="14"/>
  <c r="W30" i="10"/>
  <c r="X29" i="10"/>
  <c r="X29" i="6"/>
  <c r="Y28" i="6"/>
  <c r="V37" i="9"/>
  <c r="V43" i="15" l="1"/>
  <c r="W42" i="15"/>
  <c r="W33" i="14"/>
  <c r="X32" i="14"/>
  <c r="W31" i="10"/>
  <c r="X30" i="10"/>
  <c r="Y29" i="6"/>
  <c r="X30" i="6"/>
  <c r="V38" i="9"/>
  <c r="V44" i="15" l="1"/>
  <c r="W43" i="15"/>
  <c r="W34" i="14"/>
  <c r="X33" i="14"/>
  <c r="X31" i="10"/>
  <c r="W32" i="10"/>
  <c r="Y30" i="6"/>
  <c r="X31" i="6"/>
  <c r="V39" i="9"/>
  <c r="W44" i="15" l="1"/>
  <c r="V45" i="15"/>
  <c r="W35" i="14"/>
  <c r="X34" i="14"/>
  <c r="W33" i="10"/>
  <c r="X32" i="10"/>
  <c r="Y31" i="6"/>
  <c r="X32" i="6"/>
  <c r="V40" i="9"/>
  <c r="W45" i="15" l="1"/>
  <c r="V46" i="15"/>
  <c r="W36" i="14"/>
  <c r="X35" i="14"/>
  <c r="X33" i="10"/>
  <c r="W34" i="10"/>
  <c r="X33" i="6"/>
  <c r="Y32" i="6"/>
  <c r="V41" i="9"/>
  <c r="V47" i="15" l="1"/>
  <c r="W46" i="15"/>
  <c r="W37" i="14"/>
  <c r="X36" i="14"/>
  <c r="W35" i="10"/>
  <c r="X34" i="10"/>
  <c r="Y33" i="6"/>
  <c r="X34" i="6"/>
  <c r="V42" i="9"/>
  <c r="W47" i="15" l="1"/>
  <c r="V48" i="15"/>
  <c r="X37" i="14"/>
  <c r="W38" i="14"/>
  <c r="X35" i="10"/>
  <c r="W36" i="10"/>
  <c r="X35" i="6"/>
  <c r="Y34" i="6"/>
  <c r="V43" i="9"/>
  <c r="V49" i="15" l="1"/>
  <c r="W48" i="15"/>
  <c r="X38" i="14"/>
  <c r="W39" i="14"/>
  <c r="X36" i="10"/>
  <c r="W37" i="10"/>
  <c r="X36" i="6"/>
  <c r="Y35" i="6"/>
  <c r="V44" i="9"/>
  <c r="W49" i="15" l="1"/>
  <c r="V50" i="15"/>
  <c r="X39" i="14"/>
  <c r="W40" i="14"/>
  <c r="W38" i="10"/>
  <c r="X37" i="10"/>
  <c r="X37" i="6"/>
  <c r="Y36" i="6"/>
  <c r="V45" i="9"/>
  <c r="V51" i="15" l="1"/>
  <c r="W50" i="15"/>
  <c r="W41" i="14"/>
  <c r="X40" i="14"/>
  <c r="W39" i="10"/>
  <c r="X38" i="10"/>
  <c r="Y37" i="6"/>
  <c r="X38" i="6"/>
  <c r="V46" i="9"/>
  <c r="V52" i="15" l="1"/>
  <c r="W51" i="15"/>
  <c r="W42" i="14"/>
  <c r="X41" i="14"/>
  <c r="X39" i="10"/>
  <c r="W40" i="10"/>
  <c r="X39" i="6"/>
  <c r="Y38" i="6"/>
  <c r="V47" i="9"/>
  <c r="V53" i="15" l="1"/>
  <c r="W52" i="15"/>
  <c r="X42" i="14"/>
  <c r="W43" i="14"/>
  <c r="W41" i="10"/>
  <c r="X40" i="10"/>
  <c r="Y39" i="6"/>
  <c r="X40" i="6"/>
  <c r="V48" i="9"/>
  <c r="V54" i="15" l="1"/>
  <c r="W53" i="15"/>
  <c r="W44" i="14"/>
  <c r="X43" i="14"/>
  <c r="X41" i="10"/>
  <c r="W42" i="10"/>
  <c r="X41" i="6"/>
  <c r="Y40" i="6"/>
  <c r="V49" i="9"/>
  <c r="W54" i="15" l="1"/>
  <c r="V55" i="15"/>
  <c r="W45" i="14"/>
  <c r="X44" i="14"/>
  <c r="W43" i="10"/>
  <c r="X42" i="10"/>
  <c r="X42" i="6"/>
  <c r="Y41" i="6"/>
  <c r="V50" i="9"/>
  <c r="V56" i="15" l="1"/>
  <c r="W55" i="15"/>
  <c r="X45" i="14"/>
  <c r="W46" i="14"/>
  <c r="W44" i="10"/>
  <c r="X43" i="10"/>
  <c r="X43" i="6"/>
  <c r="Y42" i="6"/>
  <c r="V51" i="9"/>
  <c r="V57" i="15" l="1"/>
  <c r="W56" i="15"/>
  <c r="W47" i="14"/>
  <c r="X46" i="14"/>
  <c r="W45" i="10"/>
  <c r="X44" i="10"/>
  <c r="X44" i="6"/>
  <c r="Y43" i="6"/>
  <c r="V52" i="9"/>
  <c r="V58" i="15" l="1"/>
  <c r="W57" i="15"/>
  <c r="X47" i="14"/>
  <c r="W48" i="14"/>
  <c r="W46" i="10"/>
  <c r="X45" i="10"/>
  <c r="X45" i="6"/>
  <c r="Y44" i="6"/>
  <c r="V53" i="9"/>
  <c r="V59" i="15" l="1"/>
  <c r="W58" i="15"/>
  <c r="W49" i="14"/>
  <c r="X48" i="14"/>
  <c r="W47" i="10"/>
  <c r="X46" i="10"/>
  <c r="X46" i="6"/>
  <c r="Y45" i="6"/>
  <c r="V54" i="9"/>
  <c r="W59" i="15" l="1"/>
  <c r="V60" i="15"/>
  <c r="W50" i="14"/>
  <c r="X49" i="14"/>
  <c r="W48" i="10"/>
  <c r="X47" i="10"/>
  <c r="X47" i="6"/>
  <c r="Y46" i="6"/>
  <c r="V55" i="9"/>
  <c r="V61" i="15" l="1"/>
  <c r="W60" i="15"/>
  <c r="W51" i="14"/>
  <c r="X50" i="14"/>
  <c r="W49" i="10"/>
  <c r="X48" i="10"/>
  <c r="Y47" i="6"/>
  <c r="X48" i="6"/>
  <c r="V56" i="9"/>
  <c r="V62" i="15" l="1"/>
  <c r="W61" i="15"/>
  <c r="X51" i="14"/>
  <c r="W52" i="14"/>
  <c r="X52" i="14" s="1"/>
  <c r="W50" i="10"/>
  <c r="X49" i="10"/>
  <c r="X49" i="6"/>
  <c r="Y48" i="6"/>
  <c r="V57" i="9"/>
  <c r="W62" i="15" l="1"/>
  <c r="V63" i="15"/>
  <c r="W51" i="10"/>
  <c r="X50" i="10"/>
  <c r="X50" i="6"/>
  <c r="Y49" i="6"/>
  <c r="V58" i="9"/>
  <c r="V64" i="15" l="1"/>
  <c r="W63" i="15"/>
  <c r="W52" i="10"/>
  <c r="X52" i="10" s="1"/>
  <c r="X51" i="10"/>
  <c r="X51" i="6"/>
  <c r="Y50" i="6"/>
  <c r="V59" i="9"/>
  <c r="V65" i="15" l="1"/>
  <c r="W64" i="15"/>
  <c r="X52" i="6"/>
  <c r="Y52" i="6" s="1"/>
  <c r="Y51" i="6"/>
  <c r="V60" i="9"/>
  <c r="W65" i="15" l="1"/>
  <c r="V66" i="15"/>
  <c r="V61" i="9"/>
  <c r="V67" i="15" l="1"/>
  <c r="W66" i="15"/>
  <c r="V62" i="9"/>
  <c r="V68" i="15" l="1"/>
  <c r="W67" i="15"/>
  <c r="V63" i="9"/>
  <c r="V69" i="15" l="1"/>
  <c r="W68" i="15"/>
  <c r="V64" i="9"/>
  <c r="V70" i="15" l="1"/>
  <c r="W69" i="15"/>
  <c r="V65" i="9"/>
  <c r="V71" i="15" l="1"/>
  <c r="W70" i="15"/>
  <c r="V66" i="9"/>
  <c r="W71" i="15" l="1"/>
  <c r="V72" i="15"/>
  <c r="V67" i="9"/>
  <c r="W72" i="15" l="1"/>
  <c r="V73" i="15"/>
  <c r="V68" i="9"/>
  <c r="V74" i="15" l="1"/>
  <c r="W73" i="15"/>
  <c r="V69" i="9"/>
  <c r="W74" i="15" l="1"/>
  <c r="V75" i="15"/>
  <c r="V70" i="9"/>
  <c r="W75" i="15" l="1"/>
  <c r="V76" i="15"/>
  <c r="V71" i="9"/>
  <c r="V77" i="15" l="1"/>
  <c r="W76" i="15"/>
  <c r="V72" i="9"/>
  <c r="V78" i="15" l="1"/>
  <c r="W77" i="15"/>
  <c r="V73" i="9"/>
  <c r="W78" i="15" l="1"/>
  <c r="V79" i="15"/>
  <c r="V74" i="9"/>
  <c r="V80" i="15" l="1"/>
  <c r="W79" i="15"/>
  <c r="V75" i="9"/>
  <c r="V81" i="15" l="1"/>
  <c r="W80" i="15"/>
  <c r="V76" i="9"/>
  <c r="V82" i="15" l="1"/>
  <c r="W81" i="15"/>
  <c r="V77" i="9"/>
  <c r="V83" i="15" l="1"/>
  <c r="W82" i="15"/>
  <c r="V78" i="9"/>
  <c r="V84" i="15" l="1"/>
  <c r="W83" i="15"/>
  <c r="V79" i="9"/>
  <c r="V85" i="15" l="1"/>
  <c r="W84" i="15"/>
  <c r="V80" i="9"/>
  <c r="W85" i="15" l="1"/>
  <c r="V86" i="15"/>
  <c r="V81" i="9"/>
  <c r="V87" i="15" l="1"/>
  <c r="W86" i="15"/>
  <c r="V82" i="9"/>
  <c r="V88" i="15" l="1"/>
  <c r="W87" i="15"/>
  <c r="V83" i="9"/>
  <c r="V89" i="15" l="1"/>
  <c r="W88" i="15"/>
  <c r="V84" i="9"/>
  <c r="W89" i="15" l="1"/>
  <c r="V90" i="15"/>
  <c r="V85" i="9"/>
  <c r="V91" i="15" l="1"/>
  <c r="W90" i="15"/>
  <c r="V86" i="9"/>
  <c r="W91" i="15" l="1"/>
  <c r="V92" i="15"/>
  <c r="V87" i="9"/>
  <c r="V93" i="15" l="1"/>
  <c r="W92" i="15"/>
  <c r="V88" i="9"/>
  <c r="V94" i="15" l="1"/>
  <c r="W93" i="15"/>
  <c r="V89" i="9"/>
  <c r="W94" i="15" l="1"/>
  <c r="V95" i="15"/>
  <c r="W95" i="15" s="1"/>
  <c r="V90" i="9"/>
  <c r="V91" i="9" l="1"/>
  <c r="V92" i="9" l="1"/>
  <c r="V93" i="9" l="1"/>
  <c r="V94" i="9" l="1"/>
  <c r="V9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Z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Y1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W1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rburgin</author>
  </authors>
  <commentList>
    <comment ref="X19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rburgin:</t>
        </r>
        <r>
          <rPr>
            <sz val="8"/>
            <color indexed="81"/>
            <rFont val="Tahoma"/>
            <family val="2"/>
          </rPr>
          <t xml:space="preserve">
Includes committed/not disbursed and disbursed.</t>
        </r>
      </text>
    </comment>
  </commentList>
</comments>
</file>

<file path=xl/sharedStrings.xml><?xml version="1.0" encoding="utf-8"?>
<sst xmlns="http://schemas.openxmlformats.org/spreadsheetml/2006/main" count="1212" uniqueCount="419">
  <si>
    <t>City Closing Date</t>
  </si>
  <si>
    <t>HOME $</t>
  </si>
  <si>
    <t>Borrower Name</t>
  </si>
  <si>
    <t>Property Address</t>
  </si>
  <si>
    <t>Loan #</t>
  </si>
  <si>
    <t>Total HOME Funds Available</t>
  </si>
  <si>
    <t>Additional Funds Reallocated:</t>
  </si>
  <si>
    <t>Status</t>
  </si>
  <si>
    <t>Closed</t>
  </si>
  <si>
    <t>Disbursed</t>
  </si>
  <si>
    <t>Committed/Not Disbursed</t>
  </si>
  <si>
    <t>Pending</t>
  </si>
  <si>
    <t>HOME $ Remaining</t>
  </si>
  <si>
    <t>(Total Funds minus committed minus disbursed)</t>
  </si>
  <si>
    <t>Cumulative
HOME $
Disbursed</t>
  </si>
  <si>
    <t>Undisbursed
HOME Funds</t>
  </si>
  <si>
    <t>Cumulative
HOME $
Committed/Not Disbursed</t>
  </si>
  <si>
    <t>Withdrawn</t>
  </si>
  <si>
    <t>Status should be marked as:</t>
  </si>
  <si>
    <t>HOME Activity</t>
  </si>
  <si>
    <t># Closed</t>
  </si>
  <si>
    <t># Pending</t>
  </si>
  <si>
    <t># Withdrawn</t>
  </si>
  <si>
    <t>Purchase
Price</t>
  </si>
  <si>
    <t>Notes:</t>
  </si>
  <si>
    <t>Types of Loans</t>
  </si>
  <si>
    <t>VA</t>
  </si>
  <si>
    <t>FHMA</t>
  </si>
  <si>
    <t>Conv. Ins.</t>
  </si>
  <si>
    <t>Conv. Unins.</t>
  </si>
  <si>
    <t>Adjust. Rate</t>
  </si>
  <si>
    <t>Type of
Loan</t>
  </si>
  <si>
    <t>Denied - ratios</t>
  </si>
  <si>
    <t>Denied - credit score</t>
  </si>
  <si>
    <t>Denied - ratios/credit score</t>
  </si>
  <si>
    <t>Denied - Ratios</t>
  </si>
  <si>
    <t>Denied - Credit Score</t>
  </si>
  <si>
    <t>First Mortgage Amount</t>
  </si>
  <si>
    <t>FHA-Fixed</t>
  </si>
  <si>
    <t>FHA-Adjustable</t>
  </si>
  <si>
    <t>HH Size</t>
  </si>
  <si>
    <t>Hispanic</t>
  </si>
  <si>
    <t>Race</t>
  </si>
  <si>
    <t>% AMI</t>
  </si>
  <si>
    <t>Yes</t>
  </si>
  <si>
    <t>No</t>
  </si>
  <si>
    <t>Income Range</t>
  </si>
  <si>
    <t>0 - 30%</t>
  </si>
  <si>
    <t>30 - 50%</t>
  </si>
  <si>
    <t>50 - 60%</t>
  </si>
  <si>
    <t>60 - 80%</t>
  </si>
  <si>
    <t>White</t>
  </si>
  <si>
    <t>Black/African American</t>
  </si>
  <si>
    <t>Asian</t>
  </si>
  <si>
    <t>American Indian/Alaska Native</t>
  </si>
  <si>
    <t>Native Hawaiian/Other Pacific Islander</t>
  </si>
  <si>
    <t>American Indian/Alaska Native White</t>
  </si>
  <si>
    <t>Asian White</t>
  </si>
  <si>
    <t>Black/African American White</t>
  </si>
  <si>
    <t>American Indian/Alaska Native Black African American</t>
  </si>
  <si>
    <t>Other Multi-Racial</t>
  </si>
  <si>
    <t>HOME HOMEBUYER ASSISTANCE FUNDS</t>
  </si>
  <si>
    <t>HOME HBA Funds Committed/Not Disbursed</t>
  </si>
  <si>
    <t>HOME HBA Funds Disbursed</t>
  </si>
  <si>
    <t>HOME HBA Funds Remaining</t>
  </si>
  <si>
    <t>PIDN</t>
  </si>
  <si>
    <t>Total HOME Funds to Project</t>
  </si>
  <si>
    <t>Uncommitted
CDBG Funds</t>
  </si>
  <si>
    <t>Cumulative
CDBG $
Closed</t>
  </si>
  <si>
    <t>CDBG $</t>
  </si>
  <si>
    <t>Cumulative
CDBG $
Pending/Not Closed</t>
  </si>
  <si>
    <t>Closeout
Date</t>
  </si>
  <si>
    <t>Construction
Start Date</t>
  </si>
  <si>
    <t>Out to Bid
Date</t>
  </si>
  <si>
    <t>Specs 
Completed
Date</t>
  </si>
  <si>
    <t>Initial
Inspect
Date</t>
  </si>
  <si>
    <t>Staff
Assigned</t>
  </si>
  <si>
    <t>Assigned
Date</t>
  </si>
  <si>
    <t xml:space="preserve">CDBG $ </t>
  </si>
  <si>
    <t>Homeowner Name</t>
  </si>
  <si>
    <t>City Intake Date</t>
  </si>
  <si>
    <t>Referral Date
(from Code Board)</t>
  </si>
  <si>
    <t>CDBG $ Remaining</t>
  </si>
  <si>
    <t>Pending/Not Closed</t>
  </si>
  <si>
    <t>Closed - Construction Tracking</t>
  </si>
  <si>
    <t>CDBG Funds Remaining (after closing)</t>
  </si>
  <si>
    <t>CDBG Funds Committed (Closed)</t>
  </si>
  <si>
    <t>CDBG Funds Pending/Not Closed</t>
  </si>
  <si>
    <t>CDBG CODE ENFORCEMENT HARDSHIP PROGRAM FUNDS</t>
  </si>
  <si>
    <t>Total CDBG Funds Available</t>
  </si>
  <si>
    <t>CDBG Activity</t>
  </si>
  <si>
    <t>CDBG Funds Available:</t>
  </si>
  <si>
    <t>Staff Hours     J. Hammons</t>
  </si>
  <si>
    <t>Staff Hours     J. Wallace</t>
  </si>
  <si>
    <t>HOME 
Funds to Buyer</t>
  </si>
  <si>
    <t xml:space="preserve"> </t>
  </si>
  <si>
    <t>HOME Funds Available - Homebuyer Assistance:</t>
  </si>
  <si>
    <t>Eligibility Review</t>
  </si>
  <si>
    <t>Pre-Construction</t>
  </si>
  <si>
    <t>Construction</t>
  </si>
  <si>
    <t>Closeout</t>
  </si>
  <si>
    <t>Waiting List</t>
  </si>
  <si>
    <t># Eligibility Review</t>
  </si>
  <si>
    <t># Pre-Construction</t>
  </si>
  <si>
    <t># Construction</t>
  </si>
  <si>
    <t># Closeout</t>
  </si>
  <si>
    <t># Waiting List</t>
  </si>
  <si>
    <t>Lists below are for the related drop down menus. Do not edit these lists, or the relevant formulae will not calculate correctly. Ask Jessica to fix it!</t>
  </si>
  <si>
    <t>2015-2016 Covington Code Enforcement Hardship Program  - CITY-WIDE</t>
  </si>
  <si>
    <t>2015-2016 Covington Homeowner Repair Program - Roof- Furnace  - CITY-WIDE</t>
  </si>
  <si>
    <t>2014-2015 Covington Homeowner Repair Program - Sewer  - CITY-WIDE</t>
  </si>
  <si>
    <t>2015-2016 Covington Homebuyer Assistance - City-Wide</t>
  </si>
  <si>
    <t>2015-2016 Northern Kentucky HOME Consortium HBA</t>
  </si>
  <si>
    <t>114 Summit Drive</t>
  </si>
  <si>
    <t>Hanker, Patricia and Frederick</t>
  </si>
  <si>
    <t>907 4th Avenue</t>
  </si>
  <si>
    <t>City</t>
  </si>
  <si>
    <t>Dayton</t>
  </si>
  <si>
    <t>Ludlow</t>
  </si>
  <si>
    <t>Coomer, Michael</t>
  </si>
  <si>
    <t>7 East 35th Street</t>
  </si>
  <si>
    <t>2716 Iowa Avenue</t>
  </si>
  <si>
    <t>Ball, George</t>
  </si>
  <si>
    <t>212 West 20th street</t>
  </si>
  <si>
    <t>4540 Clifton Avenue</t>
  </si>
  <si>
    <t xml:space="preserve">Walter, Patrick </t>
  </si>
  <si>
    <t>307 Montclair Street</t>
  </si>
  <si>
    <t>3529 Park Avenue</t>
  </si>
  <si>
    <t>318 Hawthorne Street</t>
  </si>
  <si>
    <t>Arnold, Robby and Robin</t>
  </si>
  <si>
    <t>266 Ludford Street</t>
  </si>
  <si>
    <t>Price, Breon</t>
  </si>
  <si>
    <t>40 Ash Street</t>
  </si>
  <si>
    <t>427 Linden Avenue</t>
  </si>
  <si>
    <t>Beiting, Sydney</t>
  </si>
  <si>
    <t>319 Washington Avenue</t>
  </si>
  <si>
    <t>Bellevue</t>
  </si>
  <si>
    <t>Strickley, Patrick</t>
  </si>
  <si>
    <t>50 East Ridge Place</t>
  </si>
  <si>
    <t>Newport</t>
  </si>
  <si>
    <t>3710 Lincoln Avenue</t>
  </si>
  <si>
    <t>Otten, Saundra</t>
  </si>
  <si>
    <t>1903 Eastern Avenue</t>
  </si>
  <si>
    <t>Carter, Jennifer</t>
  </si>
  <si>
    <t>923 Maple Avenue</t>
  </si>
  <si>
    <t>3517 Glenn Avenue</t>
  </si>
  <si>
    <t>Walters, Galadriel and Eric</t>
  </si>
  <si>
    <t>1131 Liberty Street</t>
  </si>
  <si>
    <t>2116 Maryland Avenue</t>
  </si>
  <si>
    <t>1125 Banklick Street</t>
  </si>
  <si>
    <t>8 Vantage View Circle</t>
  </si>
  <si>
    <t>Womble, Emily</t>
  </si>
  <si>
    <t>203 Roosevelt Avenue</t>
  </si>
  <si>
    <t>Niemeyer, Shelby</t>
  </si>
  <si>
    <t>4 E. 43rd Street</t>
  </si>
  <si>
    <t>Brothers, Tommie</t>
  </si>
  <si>
    <t>245 Stokesay Street</t>
  </si>
  <si>
    <t>Hornback, Rose</t>
  </si>
  <si>
    <t>999-99-08-901.00</t>
  </si>
  <si>
    <t>1714 Woodburn Avenue</t>
  </si>
  <si>
    <t>410 East 19th Street</t>
  </si>
  <si>
    <t>906 Monte Lane</t>
  </si>
  <si>
    <t>Locke, James</t>
  </si>
  <si>
    <t>528 Church Street</t>
  </si>
  <si>
    <t>Harmon, Brenda</t>
  </si>
  <si>
    <t>518 Taylor Avenue</t>
  </si>
  <si>
    <t>409 W. 19th Street</t>
  </si>
  <si>
    <t>Picton, Ben and Hannah</t>
  </si>
  <si>
    <t>846 Washington Avenue</t>
  </si>
  <si>
    <t>Cross, Sarah</t>
  </si>
  <si>
    <t>19 E. Ridge Place</t>
  </si>
  <si>
    <t>1107 Central</t>
  </si>
  <si>
    <t>2255 Rolling Hills Drive</t>
  </si>
  <si>
    <t>Day, Erin</t>
  </si>
  <si>
    <t>535 Taylor Avenue</t>
  </si>
  <si>
    <t>056-32-14-020.00</t>
  </si>
  <si>
    <t>055-12-18-018.00</t>
  </si>
  <si>
    <t>999-99-04-465.00</t>
  </si>
  <si>
    <t>999-99-08-995.00</t>
  </si>
  <si>
    <t>056-42-02-023.00</t>
  </si>
  <si>
    <t>Stephens, Tonya</t>
  </si>
  <si>
    <t>115 Vista View Circle</t>
  </si>
  <si>
    <t>Fann, Charles</t>
  </si>
  <si>
    <t>9 E 26th Street</t>
  </si>
  <si>
    <t>Johnson, Jonathan</t>
  </si>
  <si>
    <t>4121 Huntington Avenue</t>
  </si>
  <si>
    <t>Braun, George</t>
  </si>
  <si>
    <t>3155 Clifford Avenue</t>
  </si>
  <si>
    <t>Sheffey, Lois</t>
  </si>
  <si>
    <t>1336 Garrard Street</t>
  </si>
  <si>
    <t>Moore, Rochelle</t>
  </si>
  <si>
    <t>2427 Warren Street</t>
  </si>
  <si>
    <t>Wettig, John</t>
  </si>
  <si>
    <t>312 E 20th Street</t>
  </si>
  <si>
    <t>Boehm, Thomas</t>
  </si>
  <si>
    <t>123 Crystal Lake Drive</t>
  </si>
  <si>
    <t>Lowery, Addie</t>
  </si>
  <si>
    <t>1316 Maryland Avenue</t>
  </si>
  <si>
    <t>Palmer, Peggy</t>
  </si>
  <si>
    <t>1212 Garrard Street</t>
  </si>
  <si>
    <t>Tabor, Guinevere</t>
  </si>
  <si>
    <t>622 Delmar Place</t>
  </si>
  <si>
    <t>Allen, Dorothy</t>
  </si>
  <si>
    <t>213 E 13th Street</t>
  </si>
  <si>
    <t>Atkins, Cynthia</t>
  </si>
  <si>
    <t>Clary, Blake</t>
  </si>
  <si>
    <t>260 Stokesay Street</t>
  </si>
  <si>
    <t>417 W. 10th Street</t>
  </si>
  <si>
    <t>Bradford, Nancy</t>
  </si>
  <si>
    <t>40 16th Street</t>
  </si>
  <si>
    <t>13 Juarez Circle</t>
  </si>
  <si>
    <t>Adkins, Brenda</t>
  </si>
  <si>
    <t>2004 Eastern Avenue</t>
  </si>
  <si>
    <t>4429 Huntington Avenue</t>
  </si>
  <si>
    <t>Brewer, Chelsie</t>
  </si>
  <si>
    <t>2207 New Linden Road</t>
  </si>
  <si>
    <t>3916 Glenn Avenue</t>
  </si>
  <si>
    <t>Cooper, Jonathan</t>
  </si>
  <si>
    <t>530 8th Avenue</t>
  </si>
  <si>
    <t>1612 Jefferson Avenue</t>
  </si>
  <si>
    <t>822 Greer Street</t>
  </si>
  <si>
    <t>3501 Carlisle Avenue</t>
  </si>
  <si>
    <t>055-12-19-016.00</t>
  </si>
  <si>
    <t>055-20-10-053.00</t>
  </si>
  <si>
    <t>055-32-05-014.00</t>
  </si>
  <si>
    <t>056-31-21-005.00</t>
  </si>
  <si>
    <t>055-12-08-011.00</t>
  </si>
  <si>
    <t>055-24-01-007.00</t>
  </si>
  <si>
    <t>229 Western Avenue</t>
  </si>
  <si>
    <t>040-30-00-011.00</t>
  </si>
  <si>
    <t>999-99-00-862.00</t>
  </si>
  <si>
    <t>055-32-15-006.00</t>
  </si>
  <si>
    <t>040-11-02-010.00</t>
  </si>
  <si>
    <t>2636 Fishing Creek Drive</t>
  </si>
  <si>
    <t>044-40-00-002.21</t>
  </si>
  <si>
    <t>999-99-00-311.00</t>
  </si>
  <si>
    <t>056-31-23-017.00</t>
  </si>
  <si>
    <t>Mote, Gloria</t>
  </si>
  <si>
    <t>2215 Oakland Avenue</t>
  </si>
  <si>
    <t>210 E. 19th Street</t>
  </si>
  <si>
    <t>2636 Ridgecrest Lane</t>
  </si>
  <si>
    <t>2233 Busse Street</t>
  </si>
  <si>
    <t>2409 Casino Drive</t>
  </si>
  <si>
    <t>Dolhancryk, Chris and Clara Kitchen</t>
  </si>
  <si>
    <t>512 Delmar Place</t>
  </si>
  <si>
    <t>Madierez, Carlos</t>
  </si>
  <si>
    <t>237 East 10th Street</t>
  </si>
  <si>
    <t>1808 Eastern Avenue</t>
  </si>
  <si>
    <t>Stevens, Dylan and Ashley Pugh</t>
  </si>
  <si>
    <t>311 Sixth Avenue</t>
  </si>
  <si>
    <t>Mohamed Lemine Ould, Ahmed Legraa</t>
  </si>
  <si>
    <t>1409 Garrard Street</t>
  </si>
  <si>
    <t>Rieff, Tommy</t>
  </si>
  <si>
    <t>710 Pike Street</t>
  </si>
  <si>
    <t>Jones, Kelly</t>
  </si>
  <si>
    <t>1226 Banklick Street</t>
  </si>
  <si>
    <t>Kuntz, Casie</t>
  </si>
  <si>
    <t>113 Crystal Lake Drive</t>
  </si>
  <si>
    <t>Hansen, Kelly and Michael</t>
  </si>
  <si>
    <t>Rabe, Jeff</t>
  </si>
  <si>
    <t>2434 Herman Street</t>
  </si>
  <si>
    <t>045-30-00-058.00</t>
  </si>
  <si>
    <t>026-41-12-007.00</t>
  </si>
  <si>
    <t>999-99-01-273.00</t>
  </si>
  <si>
    <t>843-00-03-013.32</t>
  </si>
  <si>
    <t>056-34-06-003.00</t>
  </si>
  <si>
    <t>055-12-09-049.00</t>
  </si>
  <si>
    <t>240 East Robbins Street</t>
  </si>
  <si>
    <t>3322 Grace Avenue</t>
  </si>
  <si>
    <t>Stidham, David</t>
  </si>
  <si>
    <t>1318 Waterworks Road</t>
  </si>
  <si>
    <t>29 W. 32nd Street</t>
  </si>
  <si>
    <t>1003 McKinney Avenue</t>
  </si>
  <si>
    <t>Wilson, Jodie</t>
  </si>
  <si>
    <t>056-43-01-020.00</t>
  </si>
  <si>
    <t>054-22-27-013.00</t>
  </si>
  <si>
    <t>054-21-12-017.00</t>
  </si>
  <si>
    <t>055-21-04-016.00</t>
  </si>
  <si>
    <t>045-30-00-001.38</t>
  </si>
  <si>
    <t>055-32-22-018.00</t>
  </si>
  <si>
    <t>999-99-10-269.00</t>
  </si>
  <si>
    <t>055-32-02-031.00</t>
  </si>
  <si>
    <t>Ross, Jillian</t>
  </si>
  <si>
    <t>3111 Watson Avenue</t>
  </si>
  <si>
    <t>804 Monte Lane</t>
  </si>
  <si>
    <t>2005 Monmouth Street</t>
  </si>
  <si>
    <t>Smallwood, Michelle</t>
  </si>
  <si>
    <t>836 Oak Street</t>
  </si>
  <si>
    <t>1519 Woodburn Avenue</t>
  </si>
  <si>
    <t>Campbell, Mark</t>
  </si>
  <si>
    <t>3914 Locke Street</t>
  </si>
  <si>
    <t>Westling, Joey</t>
  </si>
  <si>
    <t>Brooks, Lori</t>
  </si>
  <si>
    <t>999-99-08-782.00</t>
  </si>
  <si>
    <t>056-31-20-006.00</t>
  </si>
  <si>
    <t>999-99-02-274.00</t>
  </si>
  <si>
    <t>056-13-15-005.00</t>
  </si>
  <si>
    <t>056-11-04-008.00</t>
  </si>
  <si>
    <t>AI</t>
  </si>
  <si>
    <t>Gott, Candice</t>
  </si>
  <si>
    <t>108 London Acres</t>
  </si>
  <si>
    <t>1232 Fisk Street</t>
  </si>
  <si>
    <t>055-20-10-025.01</t>
  </si>
  <si>
    <t>no</t>
  </si>
  <si>
    <t>999-99-05-760.00</t>
  </si>
  <si>
    <t>055-11-17-011.00</t>
  </si>
  <si>
    <t>999-99-09-210.00</t>
  </si>
  <si>
    <t>Scruggs, Laura</t>
  </si>
  <si>
    <t>214 Pleasant Street</t>
  </si>
  <si>
    <t>611 Watkins Street</t>
  </si>
  <si>
    <t>Kurtzhals, Emily</t>
  </si>
  <si>
    <t>30 Laycock Lane</t>
  </si>
  <si>
    <t>2673 Larch Court</t>
  </si>
  <si>
    <t>McGriffin, Melinda</t>
  </si>
  <si>
    <t>1224 Banklick Street</t>
  </si>
  <si>
    <t>Mallery, Paula</t>
  </si>
  <si>
    <t>619 Delmar Place</t>
  </si>
  <si>
    <t>Young, Esther</t>
  </si>
  <si>
    <t>702 Philadelphia Street</t>
  </si>
  <si>
    <t>329 East 17th Street</t>
  </si>
  <si>
    <t>Gillham, Lisa</t>
  </si>
  <si>
    <t>242 Kentucky Avenue</t>
  </si>
  <si>
    <t>3625 Park Avenue</t>
  </si>
  <si>
    <t>205 West 34th Street</t>
  </si>
  <si>
    <t>Rohrer, Frederick</t>
  </si>
  <si>
    <t>2524 Warren Street</t>
  </si>
  <si>
    <t>509 East 19th Street</t>
  </si>
  <si>
    <t>15 David Court</t>
  </si>
  <si>
    <t>Reinhardt, Tia</t>
  </si>
  <si>
    <t>1228 Clark Street</t>
  </si>
  <si>
    <t>606 W. 35th Street</t>
  </si>
  <si>
    <t>Mathis, Brian</t>
  </si>
  <si>
    <t>999-99-00-246.00</t>
  </si>
  <si>
    <t>Kuhlman, Fritz</t>
  </si>
  <si>
    <t>055-32-01-006.00</t>
  </si>
  <si>
    <t>219 E. 17th Street</t>
  </si>
  <si>
    <t>055-32-19-017.00</t>
  </si>
  <si>
    <t>055-31-10-019.00</t>
  </si>
  <si>
    <t>054-24-21-015.00</t>
  </si>
  <si>
    <t>054-24-21-025.00</t>
  </si>
  <si>
    <t>045-30-00-002.26</t>
  </si>
  <si>
    <t>999-99-02-573.05</t>
  </si>
  <si>
    <t>041-33-08-006.00</t>
  </si>
  <si>
    <t>Finseth, Anja</t>
  </si>
  <si>
    <t>Taulbee, Matt</t>
  </si>
  <si>
    <t>Perkins, Amber</t>
  </si>
  <si>
    <t>955 Philadelphia Street</t>
  </si>
  <si>
    <t>JH</t>
  </si>
  <si>
    <t>180 East 43rd Street</t>
  </si>
  <si>
    <t>133 Anspaugh Avenue</t>
  </si>
  <si>
    <t>236 East Robbins Street</t>
  </si>
  <si>
    <t>616 E. 17th Street</t>
  </si>
  <si>
    <t>054-21-09-009.00</t>
  </si>
  <si>
    <t>056-14-02-012.00</t>
  </si>
  <si>
    <t>055-11-10-006.00</t>
  </si>
  <si>
    <t>1517 Monroe Street</t>
  </si>
  <si>
    <t>255 Park Avenue</t>
  </si>
  <si>
    <t>819 Tokay Lane</t>
  </si>
  <si>
    <t>Williams, Jerry</t>
  </si>
  <si>
    <t>1019 Isabella Street</t>
  </si>
  <si>
    <t>2763 Melton Avenue</t>
  </si>
  <si>
    <t>241 E. 47th Street</t>
  </si>
  <si>
    <t>1105 Holman Avenue</t>
  </si>
  <si>
    <t>Henley, Matthew and Jacqueline</t>
  </si>
  <si>
    <t>1104 Sixth Avenue</t>
  </si>
  <si>
    <t>144 Bent Tree Drive</t>
  </si>
  <si>
    <t>509 Hawthorne Street</t>
  </si>
  <si>
    <t>2759-61 Madison Avenue</t>
  </si>
  <si>
    <t>Wright, Adam</t>
  </si>
  <si>
    <t>4314 Church Street</t>
  </si>
  <si>
    <t>3205 Grace Avenue</t>
  </si>
  <si>
    <t>055-32-20-002.00</t>
  </si>
  <si>
    <t>054-24-21-025.01</t>
  </si>
  <si>
    <t>056-41-03-040.00</t>
  </si>
  <si>
    <t>056-11-05-017.00</t>
  </si>
  <si>
    <t>999-99-07-719.00</t>
  </si>
  <si>
    <t>040-14-14-019.00</t>
  </si>
  <si>
    <t>056-13-05-009.00</t>
  </si>
  <si>
    <t>2556 Evergreen Drive</t>
  </si>
  <si>
    <t>Ashcraft, Viola (move to 2016)</t>
  </si>
  <si>
    <t>Franks, Joey Marsh (move to 2016)</t>
  </si>
  <si>
    <t>Kelly, Amanda</t>
  </si>
  <si>
    <t>DENIED</t>
  </si>
  <si>
    <t>Penny, Karmen</t>
  </si>
  <si>
    <t>2317 Joyce Avenue</t>
  </si>
  <si>
    <t>322 Thornton Street</t>
  </si>
  <si>
    <t>Lenz, Mike</t>
  </si>
  <si>
    <t>102 Idlewood Drive</t>
  </si>
  <si>
    <t>Perez, Mario</t>
  </si>
  <si>
    <t>McKinney, Lois (move to 2016)</t>
  </si>
  <si>
    <t>610 McKinney Street</t>
  </si>
  <si>
    <t>045-00-01-006.00</t>
  </si>
  <si>
    <t>055-31-26-012.00</t>
  </si>
  <si>
    <t>999-99-08-966.00</t>
  </si>
  <si>
    <t>054-22-17-005.00</t>
  </si>
  <si>
    <t>056-42-01-092.00</t>
  </si>
  <si>
    <t>999-99-04-675.00</t>
  </si>
  <si>
    <t>041-40-50-014.00</t>
  </si>
  <si>
    <t>056-12-16-008.00</t>
  </si>
  <si>
    <t>055-12-01-008.00</t>
  </si>
  <si>
    <t>045-40-00-142.00</t>
  </si>
  <si>
    <t>Grider, Tiffany</t>
  </si>
  <si>
    <t>248 Park Avenue</t>
  </si>
  <si>
    <t>054-24-21-011.00</t>
  </si>
  <si>
    <t>32 Waterside Way</t>
  </si>
  <si>
    <t>045-30-00-119.00</t>
  </si>
  <si>
    <t>045-30-00-181.00</t>
  </si>
  <si>
    <t>999-99-09-435.00</t>
  </si>
  <si>
    <t>055-12-02-032.00</t>
  </si>
  <si>
    <t>026-41-11-013.00</t>
  </si>
  <si>
    <t>999-99-02-021.00</t>
  </si>
  <si>
    <t>1737 Banklick Street</t>
  </si>
  <si>
    <t>055-12-23-020.00</t>
  </si>
  <si>
    <t>999-99-00-854.00</t>
  </si>
  <si>
    <t>229 East 10th Street</t>
  </si>
  <si>
    <t>Zink, Matthew and Jessica (move to PY 2016)</t>
  </si>
  <si>
    <t>3509 Glenn Avenue</t>
  </si>
  <si>
    <t>Mullins, Timothy (move to 2016)</t>
  </si>
  <si>
    <t>056-12-05-500.00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</si>
</sst>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mm/dd/yy;@"/>
  </numFmts>
  <fonts count="2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u val="singleAccounting"/>
      <sz val="8"/>
      <color indexed="12"/>
      <name val="Arial"/>
      <family val="2"/>
    </font>
    <font>
      <b/>
      <sz val="8"/>
      <color indexed="1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u val="singleAccounting"/>
      <sz val="8"/>
      <name val="Arial"/>
      <family val="2"/>
    </font>
    <font>
      <sz val="8"/>
      <color indexed="12"/>
      <name val="Arial"/>
      <family val="2"/>
    </font>
    <font>
      <sz val="7"/>
      <name val="Courier New"/>
      <family val="3"/>
    </font>
    <font>
      <sz val="10"/>
      <name val="Tahoma"/>
      <family val="2"/>
    </font>
    <font>
      <b/>
      <sz val="8"/>
      <color theme="0" tint="-0.249977111117893"/>
      <name val="Arial"/>
      <family val="2"/>
    </font>
    <font>
      <sz val="8"/>
      <color theme="0" tint="-0.249977111117893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 wrapText="1"/>
    </xf>
    <xf numFmtId="164" fontId="0" fillId="0" borderId="4" xfId="0" applyNumberFormat="1" applyBorder="1" applyAlignment="1" applyProtection="1">
      <alignment vertical="center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center" vertical="center"/>
    </xf>
    <xf numFmtId="164" fontId="0" fillId="0" borderId="0" xfId="0" applyNumberFormat="1" applyBorder="1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1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 wrapText="1"/>
    </xf>
    <xf numFmtId="0" fontId="11" fillId="0" borderId="18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4" fillId="0" borderId="1" xfId="2" applyBorder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</xf>
    <xf numFmtId="0" fontId="15" fillId="0" borderId="0" xfId="0" applyFont="1" applyAlignment="1" applyProtection="1">
      <alignment horizontal="center" vertical="center"/>
    </xf>
    <xf numFmtId="0" fontId="16" fillId="0" borderId="21" xfId="0" applyFont="1" applyBorder="1" applyAlignment="1" applyProtection="1">
      <alignment horizontal="left" vertical="center"/>
    </xf>
    <xf numFmtId="44" fontId="16" fillId="0" borderId="18" xfId="1" applyFont="1" applyBorder="1" applyAlignment="1" applyProtection="1">
      <alignment vertical="center"/>
    </xf>
    <xf numFmtId="44" fontId="17" fillId="0" borderId="0" xfId="1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left" vertical="center"/>
    </xf>
    <xf numFmtId="44" fontId="16" fillId="0" borderId="23" xfId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left" vertical="center"/>
    </xf>
    <xf numFmtId="44" fontId="16" fillId="0" borderId="19" xfId="1" applyFont="1" applyBorder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44" fontId="7" fillId="0" borderId="0" xfId="1" applyFont="1" applyBorder="1" applyAlignment="1" applyProtection="1">
      <alignment vertical="center"/>
    </xf>
    <xf numFmtId="44" fontId="7" fillId="0" borderId="0" xfId="1" applyFont="1" applyBorder="1" applyAlignment="1" applyProtection="1">
      <alignment horizontal="center" vertical="center"/>
    </xf>
    <xf numFmtId="0" fontId="7" fillId="0" borderId="22" xfId="0" applyFont="1" applyBorder="1" applyAlignment="1" applyProtection="1">
      <alignment vertical="center"/>
    </xf>
    <xf numFmtId="44" fontId="7" fillId="0" borderId="23" xfId="1" applyFont="1" applyBorder="1" applyAlignment="1" applyProtection="1">
      <alignment vertical="center"/>
    </xf>
    <xf numFmtId="0" fontId="7" fillId="0" borderId="24" xfId="0" applyFont="1" applyBorder="1" applyAlignment="1" applyProtection="1">
      <alignment vertical="center"/>
    </xf>
    <xf numFmtId="44" fontId="7" fillId="0" borderId="19" xfId="1" applyFont="1" applyBorder="1" applyAlignment="1" applyProtection="1">
      <alignment vertical="center"/>
    </xf>
    <xf numFmtId="44" fontId="16" fillId="0" borderId="0" xfId="1" applyFont="1" applyBorder="1" applyAlignment="1" applyProtection="1">
      <alignment horizontal="center" vertical="center"/>
    </xf>
    <xf numFmtId="164" fontId="1" fillId="0" borderId="1" xfId="1" applyNumberFormat="1" applyBorder="1" applyAlignment="1" applyProtection="1">
      <alignment vertical="center"/>
      <protection locked="0"/>
    </xf>
    <xf numFmtId="164" fontId="1" fillId="0" borderId="30" xfId="1" applyNumberFormat="1" applyBorder="1" applyAlignment="1" applyProtection="1">
      <alignment horizontal="center" vertical="center"/>
      <protection locked="0"/>
    </xf>
    <xf numFmtId="164" fontId="1" fillId="0" borderId="31" xfId="1" applyNumberFormat="1" applyBorder="1" applyAlignment="1" applyProtection="1">
      <alignment vertical="center"/>
    </xf>
    <xf numFmtId="164" fontId="1" fillId="0" borderId="29" xfId="1" applyNumberFormat="1" applyBorder="1" applyAlignment="1" applyProtection="1">
      <alignment horizontal="center" vertical="center"/>
      <protection locked="0"/>
    </xf>
    <xf numFmtId="1" fontId="1" fillId="0" borderId="31" xfId="1" applyNumberFormat="1" applyBorder="1" applyAlignment="1" applyProtection="1">
      <alignment horizontal="center" vertical="center"/>
      <protection locked="0"/>
    </xf>
    <xf numFmtId="164" fontId="1" fillId="0" borderId="32" xfId="1" applyNumberFormat="1" applyFont="1" applyBorder="1" applyAlignment="1" applyProtection="1">
      <alignment horizontal="center" vertical="center"/>
      <protection locked="0"/>
    </xf>
    <xf numFmtId="164" fontId="1" fillId="0" borderId="1" xfId="1" applyNumberFormat="1" applyFont="1" applyBorder="1" applyAlignment="1" applyProtection="1">
      <alignment horizontal="center" vertical="center"/>
      <protection locked="0"/>
    </xf>
    <xf numFmtId="164" fontId="1" fillId="0" borderId="29" xfId="1" applyNumberFormat="1" applyBorder="1" applyAlignment="1" applyProtection="1">
      <alignment vertical="center"/>
    </xf>
    <xf numFmtId="164" fontId="1" fillId="0" borderId="1" xfId="1" applyNumberFormat="1" applyBorder="1" applyAlignment="1" applyProtection="1">
      <alignment vertical="center"/>
    </xf>
    <xf numFmtId="164" fontId="1" fillId="0" borderId="33" xfId="1" applyNumberFormat="1" applyBorder="1" applyAlignment="1" applyProtection="1">
      <alignment vertical="center"/>
    </xf>
    <xf numFmtId="164" fontId="1" fillId="0" borderId="30" xfId="1" applyNumberFormat="1" applyFont="1" applyBorder="1" applyAlignment="1" applyProtection="1">
      <alignment horizontal="center" vertical="center"/>
      <protection locked="0"/>
    </xf>
    <xf numFmtId="1" fontId="1" fillId="0" borderId="31" xfId="1" applyNumberFormat="1" applyFont="1" applyBorder="1" applyAlignment="1" applyProtection="1">
      <alignment horizontal="center" vertical="center"/>
      <protection locked="0"/>
    </xf>
    <xf numFmtId="164" fontId="1" fillId="0" borderId="32" xfId="1" applyNumberFormat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4" fontId="1" fillId="0" borderId="0" xfId="1" applyNumberFormat="1" applyBorder="1" applyAlignment="1" applyProtection="1">
      <alignment vertical="center"/>
    </xf>
    <xf numFmtId="0" fontId="14" fillId="3" borderId="0" xfId="0" applyFont="1" applyFill="1" applyAlignment="1" applyProtection="1">
      <alignment horizontal="left" vertical="center"/>
    </xf>
    <xf numFmtId="0" fontId="15" fillId="3" borderId="0" xfId="0" applyFont="1" applyFill="1" applyAlignment="1" applyProtection="1">
      <alignment vertical="center"/>
    </xf>
    <xf numFmtId="0" fontId="15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</xf>
    <xf numFmtId="164" fontId="1" fillId="0" borderId="0" xfId="1" applyNumberFormat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4" fillId="0" borderId="0" xfId="2" applyAlignment="1" applyProtection="1">
      <alignment horizontal="center"/>
      <protection locked="0"/>
    </xf>
    <xf numFmtId="0" fontId="1" fillId="0" borderId="1" xfId="1" applyNumberFormat="1" applyBorder="1" applyAlignment="1" applyProtection="1">
      <alignment vertical="center"/>
      <protection locked="0"/>
    </xf>
    <xf numFmtId="165" fontId="15" fillId="0" borderId="0" xfId="0" applyNumberFormat="1" applyFont="1" applyBorder="1" applyAlignment="1" applyProtection="1">
      <alignment vertical="center"/>
    </xf>
    <xf numFmtId="165" fontId="7" fillId="0" borderId="0" xfId="1" applyNumberFormat="1" applyFont="1" applyBorder="1" applyAlignment="1" applyProtection="1">
      <alignment vertical="center"/>
    </xf>
    <xf numFmtId="165" fontId="9" fillId="0" borderId="0" xfId="0" applyNumberFormat="1" applyFont="1" applyAlignment="1" applyProtection="1">
      <alignment vertical="center"/>
    </xf>
    <xf numFmtId="165" fontId="11" fillId="0" borderId="5" xfId="0" applyNumberFormat="1" applyFont="1" applyBorder="1" applyAlignment="1" applyProtection="1">
      <alignment horizontal="center" vertical="center"/>
    </xf>
    <xf numFmtId="165" fontId="11" fillId="0" borderId="8" xfId="0" applyNumberFormat="1" applyFont="1" applyBorder="1" applyAlignment="1" applyProtection="1">
      <alignment horizontal="center" vertical="center" wrapText="1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Border="1" applyAlignment="1" applyProtection="1">
      <alignment vertical="center"/>
    </xf>
    <xf numFmtId="165" fontId="0" fillId="0" borderId="0" xfId="0" applyNumberFormat="1" applyAlignment="1" applyProtection="1">
      <alignment vertical="center"/>
    </xf>
    <xf numFmtId="0" fontId="16" fillId="0" borderId="0" xfId="0" applyFont="1" applyBorder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166" fontId="1" fillId="0" borderId="32" xfId="1" applyNumberFormat="1" applyBorder="1" applyAlignment="1" applyProtection="1">
      <alignment horizontal="center" vertical="center"/>
      <protection locked="0"/>
    </xf>
    <xf numFmtId="166" fontId="1" fillId="0" borderId="1" xfId="1" applyNumberFormat="1" applyBorder="1" applyAlignment="1" applyProtection="1">
      <alignment horizontal="center" vertical="center"/>
      <protection locked="0"/>
    </xf>
    <xf numFmtId="0" fontId="1" fillId="0" borderId="32" xfId="1" applyNumberFormat="1" applyBorder="1" applyAlignment="1" applyProtection="1">
      <alignment horizontal="center" vertical="center"/>
      <protection locked="0"/>
    </xf>
    <xf numFmtId="166" fontId="0" fillId="0" borderId="1" xfId="0" applyNumberFormat="1" applyBorder="1" applyAlignment="1" applyProtection="1">
      <alignment horizontal="center" vertical="center"/>
      <protection locked="0"/>
    </xf>
    <xf numFmtId="0" fontId="0" fillId="0" borderId="32" xfId="1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164" fontId="0" fillId="0" borderId="32" xfId="1" applyNumberFormat="1" applyFont="1" applyBorder="1" applyAlignment="1" applyProtection="1">
      <alignment horizontal="center" vertical="center"/>
      <protection locked="0"/>
    </xf>
    <xf numFmtId="166" fontId="0" fillId="0" borderId="1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vertical="center"/>
      <protection locked="0"/>
    </xf>
    <xf numFmtId="0" fontId="1" fillId="0" borderId="32" xfId="1" applyNumberFormat="1" applyFont="1" applyBorder="1" applyAlignment="1" applyProtection="1">
      <alignment horizontal="center" vertical="center"/>
      <protection locked="0"/>
    </xf>
    <xf numFmtId="164" fontId="0" fillId="0" borderId="1" xfId="1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" fillId="0" borderId="0" xfId="0" applyFont="1" applyAlignment="1" applyProtection="1">
      <alignment horizontal="left" vertical="center"/>
    </xf>
    <xf numFmtId="0" fontId="0" fillId="0" borderId="32" xfId="0" applyBorder="1" applyAlignment="1" applyProtection="1">
      <alignment horizontal="center" vertical="center"/>
      <protection locked="0"/>
    </xf>
    <xf numFmtId="0" fontId="4" fillId="0" borderId="32" xfId="2" applyBorder="1" applyAlignment="1" applyProtection="1">
      <alignment horizontal="center" vertical="center"/>
      <protection locked="0"/>
    </xf>
    <xf numFmtId="0" fontId="4" fillId="0" borderId="37" xfId="2" applyBorder="1" applyAlignment="1" applyProtection="1">
      <protection locked="0"/>
    </xf>
    <xf numFmtId="0" fontId="0" fillId="0" borderId="37" xfId="0" applyBorder="1" applyAlignment="1" applyProtection="1">
      <alignment vertical="center"/>
      <protection locked="0"/>
    </xf>
    <xf numFmtId="0" fontId="20" fillId="0" borderId="1" xfId="0" applyFont="1" applyBorder="1"/>
    <xf numFmtId="164" fontId="0" fillId="0" borderId="30" xfId="1" applyNumberFormat="1" applyFont="1" applyBorder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</xf>
    <xf numFmtId="0" fontId="18" fillId="4" borderId="28" xfId="0" applyFont="1" applyFill="1" applyBorder="1" applyAlignment="1" applyProtection="1">
      <alignment horizontal="center" vertical="center"/>
    </xf>
    <xf numFmtId="44" fontId="18" fillId="4" borderId="27" xfId="1" applyFont="1" applyFill="1" applyBorder="1" applyAlignment="1" applyProtection="1">
      <alignment vertical="center"/>
    </xf>
    <xf numFmtId="0" fontId="18" fillId="4" borderId="26" xfId="0" applyFont="1" applyFill="1" applyBorder="1" applyAlignment="1" applyProtection="1">
      <alignment horizontal="center" vertical="center"/>
    </xf>
    <xf numFmtId="44" fontId="18" fillId="4" borderId="25" xfId="1" applyFont="1" applyFill="1" applyBorder="1" applyAlignment="1" applyProtection="1">
      <alignment vertical="center"/>
    </xf>
    <xf numFmtId="44" fontId="21" fillId="0" borderId="0" xfId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44" fontId="13" fillId="4" borderId="17" xfId="1" applyFont="1" applyFill="1" applyBorder="1" applyAlignment="1" applyProtection="1">
      <alignment vertical="center"/>
    </xf>
    <xf numFmtId="44" fontId="13" fillId="4" borderId="16" xfId="1" applyFont="1" applyFill="1" applyBorder="1" applyAlignment="1" applyProtection="1">
      <alignment vertical="center"/>
    </xf>
    <xf numFmtId="44" fontId="16" fillId="4" borderId="19" xfId="1" applyFont="1" applyFill="1" applyBorder="1" applyAlignment="1" applyProtection="1">
      <alignment vertical="center"/>
    </xf>
    <xf numFmtId="0" fontId="16" fillId="4" borderId="24" xfId="0" applyFont="1" applyFill="1" applyBorder="1" applyAlignment="1" applyProtection="1">
      <alignment horizontal="left" vertical="center"/>
    </xf>
    <xf numFmtId="44" fontId="16" fillId="4" borderId="23" xfId="1" applyFont="1" applyFill="1" applyBorder="1" applyAlignment="1" applyProtection="1">
      <alignment vertical="center"/>
    </xf>
    <xf numFmtId="0" fontId="16" fillId="4" borderId="22" xfId="0" applyFont="1" applyFill="1" applyBorder="1" applyAlignment="1" applyProtection="1">
      <alignment horizontal="left" vertical="center"/>
    </xf>
    <xf numFmtId="44" fontId="16" fillId="4" borderId="18" xfId="1" applyFont="1" applyFill="1" applyBorder="1" applyAlignment="1" applyProtection="1">
      <alignment vertical="center"/>
    </xf>
    <xf numFmtId="0" fontId="16" fillId="4" borderId="21" xfId="0" applyFont="1" applyFill="1" applyBorder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Fill="1" applyBorder="1" applyAlignment="1" applyProtection="1">
      <alignment vertical="center"/>
    </xf>
    <xf numFmtId="44" fontId="21" fillId="0" borderId="0" xfId="1" applyFont="1" applyFill="1" applyBorder="1" applyAlignment="1" applyProtection="1">
      <alignment vertical="center"/>
    </xf>
    <xf numFmtId="165" fontId="22" fillId="0" borderId="0" xfId="1" applyNumberFormat="1" applyFont="1" applyAlignment="1" applyProtection="1">
      <alignment vertical="center"/>
    </xf>
    <xf numFmtId="165" fontId="21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Alignment="1" applyProtection="1">
      <alignment vertical="center"/>
    </xf>
    <xf numFmtId="165" fontId="9" fillId="0" borderId="0" xfId="1" applyNumberFormat="1" applyFont="1" applyAlignment="1" applyProtection="1">
      <alignment vertical="center"/>
    </xf>
    <xf numFmtId="165" fontId="11" fillId="0" borderId="5" xfId="1" applyNumberFormat="1" applyFont="1" applyBorder="1" applyAlignment="1" applyProtection="1">
      <alignment horizontal="center" vertical="center"/>
    </xf>
    <xf numFmtId="165" fontId="11" fillId="0" borderId="8" xfId="1" applyNumberFormat="1" applyFont="1" applyBorder="1" applyAlignment="1" applyProtection="1">
      <alignment horizontal="center" vertical="center" wrapText="1"/>
    </xf>
    <xf numFmtId="165" fontId="0" fillId="0" borderId="0" xfId="1" applyNumberFormat="1" applyFont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18" fillId="0" borderId="0" xfId="0" applyNumberFormat="1" applyFont="1" applyBorder="1" applyAlignment="1" applyProtection="1">
      <alignment horizontal="center" vertical="center"/>
    </xf>
    <xf numFmtId="165" fontId="11" fillId="0" borderId="12" xfId="0" applyNumberFormat="1" applyFont="1" applyBorder="1" applyAlignment="1" applyProtection="1">
      <alignment horizontal="center" vertical="center"/>
    </xf>
    <xf numFmtId="165" fontId="11" fillId="0" borderId="13" xfId="0" applyNumberFormat="1" applyFont="1" applyBorder="1" applyAlignment="1" applyProtection="1">
      <alignment horizontal="center" vertical="center" wrapText="1"/>
    </xf>
    <xf numFmtId="165" fontId="1" fillId="0" borderId="29" xfId="1" applyNumberFormat="1" applyBorder="1" applyAlignment="1" applyProtection="1">
      <alignment vertical="center"/>
      <protection locked="0"/>
    </xf>
    <xf numFmtId="165" fontId="1" fillId="0" borderId="34" xfId="1" applyNumberFormat="1" applyBorder="1" applyAlignment="1" applyProtection="1">
      <alignment vertical="center"/>
      <protection locked="0"/>
    </xf>
    <xf numFmtId="165" fontId="1" fillId="0" borderId="29" xfId="1" applyNumberFormat="1" applyFont="1" applyBorder="1" applyAlignment="1" applyProtection="1">
      <alignment vertical="center"/>
      <protection locked="0"/>
    </xf>
    <xf numFmtId="165" fontId="1" fillId="0" borderId="1" xfId="1" applyNumberFormat="1" applyFont="1" applyBorder="1" applyAlignment="1" applyProtection="1">
      <alignment vertical="center"/>
      <protection locked="0"/>
    </xf>
    <xf numFmtId="44" fontId="13" fillId="5" borderId="16" xfId="1" applyFont="1" applyFill="1" applyBorder="1" applyAlignment="1" applyProtection="1">
      <alignment vertical="center"/>
    </xf>
    <xf numFmtId="44" fontId="13" fillId="5" borderId="17" xfId="1" applyFont="1" applyFill="1" applyBorder="1" applyAlignment="1" applyProtection="1">
      <alignment vertical="center"/>
    </xf>
    <xf numFmtId="44" fontId="18" fillId="5" borderId="25" xfId="1" applyFont="1" applyFill="1" applyBorder="1" applyAlignment="1" applyProtection="1">
      <alignment vertical="center"/>
    </xf>
    <xf numFmtId="0" fontId="18" fillId="5" borderId="26" xfId="0" applyFont="1" applyFill="1" applyBorder="1" applyAlignment="1" applyProtection="1">
      <alignment horizontal="center" vertical="center"/>
    </xf>
    <xf numFmtId="44" fontId="18" fillId="5" borderId="27" xfId="1" applyFont="1" applyFill="1" applyBorder="1" applyAlignment="1" applyProtection="1">
      <alignment vertical="center"/>
    </xf>
    <xf numFmtId="0" fontId="18" fillId="5" borderId="28" xfId="0" applyFont="1" applyFill="1" applyBorder="1" applyAlignment="1" applyProtection="1">
      <alignment horizontal="center" vertical="center"/>
    </xf>
    <xf numFmtId="164" fontId="1" fillId="6" borderId="31" xfId="1" applyNumberFormat="1" applyFill="1" applyBorder="1" applyAlignment="1" applyProtection="1">
      <alignment vertical="center"/>
    </xf>
    <xf numFmtId="0" fontId="8" fillId="6" borderId="11" xfId="0" applyFont="1" applyFill="1" applyBorder="1" applyAlignment="1" applyProtection="1">
      <alignment horizontal="center" vertical="center"/>
    </xf>
    <xf numFmtId="0" fontId="11" fillId="6" borderId="13" xfId="0" applyFont="1" applyFill="1" applyBorder="1" applyAlignment="1" applyProtection="1">
      <alignment horizontal="center" vertical="center"/>
    </xf>
    <xf numFmtId="0" fontId="11" fillId="6" borderId="8" xfId="0" applyFont="1" applyFill="1" applyBorder="1" applyAlignment="1" applyProtection="1">
      <alignment horizontal="center" vertical="center" wrapText="1"/>
    </xf>
    <xf numFmtId="0" fontId="11" fillId="6" borderId="9" xfId="0" applyFont="1" applyFill="1" applyBorder="1" applyAlignment="1" applyProtection="1">
      <alignment horizontal="center" vertical="center"/>
    </xf>
    <xf numFmtId="0" fontId="11" fillId="6" borderId="10" xfId="0" applyFont="1" applyFill="1" applyBorder="1" applyAlignment="1" applyProtection="1">
      <alignment horizontal="center" vertical="center" wrapText="1"/>
    </xf>
    <xf numFmtId="0" fontId="7" fillId="6" borderId="3" xfId="0" applyFont="1" applyFill="1" applyBorder="1" applyAlignment="1" applyProtection="1">
      <alignment horizontal="center" vertical="center" wrapText="1"/>
    </xf>
    <xf numFmtId="164" fontId="1" fillId="6" borderId="29" xfId="1" applyNumberFormat="1" applyFill="1" applyBorder="1" applyAlignment="1" applyProtection="1">
      <alignment vertical="center"/>
    </xf>
    <xf numFmtId="164" fontId="1" fillId="6" borderId="1" xfId="1" applyNumberFormat="1" applyFill="1" applyBorder="1" applyAlignment="1" applyProtection="1">
      <alignment vertical="center"/>
    </xf>
    <xf numFmtId="164" fontId="1" fillId="6" borderId="33" xfId="1" applyNumberFormat="1" applyFill="1" applyBorder="1" applyAlignment="1" applyProtection="1">
      <alignment vertical="center"/>
    </xf>
    <xf numFmtId="164" fontId="0" fillId="6" borderId="4" xfId="0" applyNumberFormat="1" applyFill="1" applyBorder="1" applyAlignment="1" applyProtection="1">
      <alignment vertical="center"/>
    </xf>
    <xf numFmtId="164" fontId="1" fillId="6" borderId="0" xfId="1" applyNumberFormat="1" applyFill="1" applyBorder="1" applyAlignment="1" applyProtection="1">
      <alignment vertical="center"/>
    </xf>
    <xf numFmtId="164" fontId="0" fillId="6" borderId="0" xfId="0" applyNumberFormat="1" applyFill="1" applyBorder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/>
    </xf>
    <xf numFmtId="166" fontId="1" fillId="0" borderId="31" xfId="1" applyNumberFormat="1" applyBorder="1" applyAlignment="1" applyProtection="1">
      <alignment horizontal="center" vertical="center"/>
      <protection locked="0"/>
    </xf>
    <xf numFmtId="166" fontId="1" fillId="0" borderId="33" xfId="1" applyNumberFormat="1" applyBorder="1" applyAlignment="1" applyProtection="1">
      <alignment horizontal="center" vertical="center"/>
      <protection locked="0"/>
    </xf>
    <xf numFmtId="166" fontId="0" fillId="0" borderId="33" xfId="1" applyNumberFormat="1" applyFont="1" applyBorder="1" applyAlignment="1" applyProtection="1">
      <alignment horizontal="center" vertical="center"/>
      <protection locked="0"/>
    </xf>
    <xf numFmtId="166" fontId="1" fillId="0" borderId="38" xfId="1" applyNumberFormat="1" applyBorder="1" applyAlignment="1" applyProtection="1">
      <alignment horizontal="center" vertical="center"/>
      <protection locked="0"/>
    </xf>
    <xf numFmtId="0" fontId="1" fillId="0" borderId="39" xfId="1" applyNumberFormat="1" applyBorder="1" applyAlignment="1" applyProtection="1">
      <alignment horizontal="center" vertical="center"/>
      <protection locked="0"/>
    </xf>
    <xf numFmtId="166" fontId="1" fillId="0" borderId="40" xfId="1" applyNumberFormat="1" applyBorder="1" applyAlignment="1" applyProtection="1">
      <alignment horizontal="center" vertical="center"/>
      <protection locked="0"/>
    </xf>
    <xf numFmtId="166" fontId="1" fillId="0" borderId="39" xfId="1" applyNumberFormat="1" applyBorder="1" applyAlignment="1" applyProtection="1">
      <alignment horizontal="center" vertical="center"/>
      <protection locked="0"/>
    </xf>
    <xf numFmtId="166" fontId="1" fillId="0" borderId="41" xfId="1" applyNumberFormat="1" applyBorder="1" applyAlignment="1" applyProtection="1">
      <alignment horizontal="center" vertical="center"/>
      <protection locked="0"/>
    </xf>
    <xf numFmtId="166" fontId="1" fillId="0" borderId="8" xfId="1" applyNumberFormat="1" applyBorder="1" applyAlignment="1" applyProtection="1">
      <alignment horizontal="center" vertical="center"/>
      <protection locked="0"/>
    </xf>
    <xf numFmtId="0" fontId="1" fillId="0" borderId="19" xfId="1" applyNumberFormat="1" applyFont="1" applyBorder="1" applyAlignment="1" applyProtection="1">
      <alignment horizontal="center" vertical="center"/>
      <protection locked="0"/>
    </xf>
    <xf numFmtId="166" fontId="1" fillId="0" borderId="19" xfId="1" applyNumberFormat="1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</xf>
    <xf numFmtId="14" fontId="0" fillId="0" borderId="8" xfId="0" applyNumberFormat="1" applyBorder="1" applyAlignment="1" applyProtection="1">
      <alignment horizontal="center" vertical="center"/>
      <protection locked="0"/>
    </xf>
    <xf numFmtId="166" fontId="0" fillId="0" borderId="8" xfId="0" applyNumberForma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164" fontId="0" fillId="0" borderId="8" xfId="1" applyNumberFormat="1" applyFont="1" applyBorder="1" applyAlignment="1" applyProtection="1">
      <alignment vertical="center"/>
      <protection locked="0"/>
    </xf>
    <xf numFmtId="1" fontId="1" fillId="0" borderId="9" xfId="1" applyNumberFormat="1" applyBorder="1" applyAlignment="1" applyProtection="1">
      <alignment horizontal="center" vertical="center"/>
      <protection locked="0"/>
    </xf>
    <xf numFmtId="164" fontId="0" fillId="0" borderId="19" xfId="1" applyNumberFormat="1" applyFont="1" applyBorder="1" applyAlignment="1" applyProtection="1">
      <alignment horizontal="center" vertical="center"/>
      <protection locked="0"/>
    </xf>
    <xf numFmtId="164" fontId="1" fillId="0" borderId="8" xfId="1" applyNumberFormat="1" applyFont="1" applyBorder="1" applyAlignment="1" applyProtection="1">
      <alignment horizontal="center" vertical="center"/>
      <protection locked="0"/>
    </xf>
    <xf numFmtId="164" fontId="1" fillId="0" borderId="15" xfId="1" applyNumberForma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wrapText="1"/>
    </xf>
    <xf numFmtId="0" fontId="11" fillId="0" borderId="43" xfId="0" applyFont="1" applyBorder="1" applyAlignment="1" applyProtection="1">
      <alignment horizontal="center" vertical="center"/>
    </xf>
    <xf numFmtId="0" fontId="3" fillId="0" borderId="44" xfId="0" applyFont="1" applyBorder="1" applyAlignment="1" applyProtection="1">
      <alignment horizontal="center" vertical="center"/>
    </xf>
    <xf numFmtId="0" fontId="3" fillId="0" borderId="43" xfId="0" applyFont="1" applyBorder="1" applyAlignment="1" applyProtection="1">
      <alignment horizontal="center" vertical="center"/>
    </xf>
    <xf numFmtId="0" fontId="3" fillId="0" borderId="45" xfId="0" applyFont="1" applyBorder="1" applyAlignment="1" applyProtection="1">
      <alignment horizontal="center" vertical="center"/>
    </xf>
    <xf numFmtId="166" fontId="1" fillId="0" borderId="9" xfId="1" applyNumberFormat="1" applyBorder="1" applyAlignment="1" applyProtection="1">
      <alignment horizontal="center" vertical="center"/>
      <protection locked="0"/>
    </xf>
    <xf numFmtId="166" fontId="1" fillId="0" borderId="10" xfId="1" applyNumberForma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 wrapText="1"/>
    </xf>
    <xf numFmtId="0" fontId="3" fillId="0" borderId="49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3" fillId="0" borderId="45" xfId="0" applyFont="1" applyBorder="1" applyAlignment="1" applyProtection="1">
      <alignment horizontal="center" vertical="center" wrapText="1"/>
    </xf>
    <xf numFmtId="44" fontId="16" fillId="4" borderId="0" xfId="1" applyFont="1" applyFill="1" applyBorder="1" applyAlignment="1" applyProtection="1">
      <alignment vertical="center"/>
    </xf>
    <xf numFmtId="44" fontId="13" fillId="4" borderId="0" xfId="1" applyFont="1" applyFill="1" applyBorder="1" applyAlignment="1" applyProtection="1">
      <alignment vertical="center"/>
    </xf>
    <xf numFmtId="0" fontId="18" fillId="4" borderId="0" xfId="0" applyFont="1" applyFill="1" applyBorder="1" applyAlignment="1" applyProtection="1">
      <alignment horizontal="center" vertical="center"/>
    </xf>
    <xf numFmtId="0" fontId="0" fillId="0" borderId="3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0" xfId="2" applyBorder="1" applyAlignment="1" applyProtection="1">
      <protection locked="0"/>
    </xf>
    <xf numFmtId="0" fontId="4" fillId="0" borderId="32" xfId="2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" fontId="1" fillId="0" borderId="1" xfId="1" applyNumberFormat="1" applyBorder="1" applyAlignment="1" applyProtection="1">
      <alignment vertical="center"/>
      <protection locked="0"/>
    </xf>
    <xf numFmtId="14" fontId="1" fillId="0" borderId="32" xfId="1" applyNumberFormat="1" applyBorder="1" applyAlignment="1" applyProtection="1">
      <alignment horizontal="center" vertical="center"/>
      <protection locked="0"/>
    </xf>
    <xf numFmtId="14" fontId="1" fillId="0" borderId="19" xfId="1" applyNumberFormat="1" applyFont="1" applyBorder="1" applyAlignment="1" applyProtection="1">
      <alignment horizontal="center" vertical="center"/>
      <protection locked="0"/>
    </xf>
    <xf numFmtId="14" fontId="1" fillId="0" borderId="32" xfId="1" applyNumberFormat="1" applyFont="1" applyBorder="1" applyAlignment="1" applyProtection="1">
      <alignment horizontal="center" vertical="center"/>
      <protection locked="0"/>
    </xf>
    <xf numFmtId="14" fontId="0" fillId="0" borderId="32" xfId="1" applyNumberFormat="1" applyFont="1" applyBorder="1" applyAlignment="1" applyProtection="1">
      <alignment horizontal="center" vertical="center"/>
      <protection locked="0"/>
    </xf>
    <xf numFmtId="0" fontId="1" fillId="0" borderId="1" xfId="2" applyFont="1" applyBorder="1" applyAlignment="1" applyProtection="1">
      <alignment vertical="center"/>
      <protection locked="0"/>
    </xf>
    <xf numFmtId="0" fontId="1" fillId="0" borderId="32" xfId="2" applyFont="1" applyBorder="1" applyAlignment="1" applyProtection="1">
      <alignment horizontal="center" vertical="center"/>
      <protection locked="0"/>
    </xf>
    <xf numFmtId="0" fontId="1" fillId="0" borderId="0" xfId="2" applyFont="1" applyAlignment="1" applyProtection="1">
      <alignment horizontal="center" vertical="center"/>
      <protection locked="0"/>
    </xf>
    <xf numFmtId="0" fontId="1" fillId="0" borderId="37" xfId="2" applyFont="1" applyBorder="1" applyAlignment="1" applyProtection="1">
      <alignment vertical="center"/>
      <protection locked="0"/>
    </xf>
    <xf numFmtId="0" fontId="10" fillId="6" borderId="35" xfId="0" applyFont="1" applyFill="1" applyBorder="1" applyAlignment="1" applyProtection="1">
      <alignment horizontal="center" vertical="center"/>
    </xf>
    <xf numFmtId="0" fontId="10" fillId="6" borderId="36" xfId="0" applyFont="1" applyFill="1" applyBorder="1" applyAlignment="1" applyProtection="1">
      <alignment horizontal="center" vertical="center"/>
    </xf>
    <xf numFmtId="0" fontId="10" fillId="6" borderId="11" xfId="0" applyFont="1" applyFill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18" xfId="0" applyFont="1" applyBorder="1" applyAlignment="1" applyProtection="1">
      <alignment horizontal="center" vertical="center"/>
    </xf>
    <xf numFmtId="0" fontId="10" fillId="6" borderId="46" xfId="0" applyFont="1" applyFill="1" applyBorder="1" applyAlignment="1" applyProtection="1">
      <alignment horizontal="center" vertical="center"/>
    </xf>
    <xf numFmtId="0" fontId="10" fillId="6" borderId="47" xfId="0" applyFont="1" applyFill="1" applyBorder="1" applyAlignment="1" applyProtection="1">
      <alignment horizontal="center" vertical="center"/>
    </xf>
    <xf numFmtId="0" fontId="10" fillId="6" borderId="48" xfId="0" applyFont="1" applyFill="1" applyBorder="1" applyAlignment="1" applyProtection="1">
      <alignment horizontal="center" vertical="center"/>
    </xf>
    <xf numFmtId="0" fontId="10" fillId="2" borderId="35" xfId="0" applyFont="1" applyFill="1" applyBorder="1" applyAlignment="1" applyProtection="1">
      <alignment horizontal="center" vertical="center"/>
    </xf>
    <xf numFmtId="0" fontId="10" fillId="2" borderId="36" xfId="0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2"/>
    <pageSetUpPr fitToPage="1"/>
  </sheetPr>
  <dimension ref="A1:Z89"/>
  <sheetViews>
    <sheetView showGridLines="0" zoomScale="85" zoomScaleNormal="85" workbookViewId="0">
      <selection activeCell="H25" sqref="H25"/>
    </sheetView>
  </sheetViews>
  <sheetFormatPr baseColWidth="10" defaultColWidth="9.1640625" defaultRowHeight="20" customHeight="1"/>
  <cols>
    <col min="1" max="1" width="8.1640625" style="2" customWidth="1"/>
    <col min="2" max="2" width="15.33203125" style="2" customWidth="1"/>
    <col min="3" max="3" width="15.5" style="2" bestFit="1" customWidth="1"/>
    <col min="4" max="4" width="15.1640625" style="2" customWidth="1"/>
    <col min="5" max="5" width="35.5" style="1" bestFit="1" customWidth="1"/>
    <col min="6" max="6" width="24.5" style="1" customWidth="1"/>
    <col min="7" max="7" width="21.6640625" style="2" customWidth="1"/>
    <col min="8" max="8" width="23.6640625" style="2" bestFit="1" customWidth="1"/>
    <col min="9" max="9" width="12.5" style="1" customWidth="1"/>
    <col min="10" max="11" width="14.5" style="2" customWidth="1"/>
    <col min="12" max="12" width="19.5" style="2" customWidth="1"/>
    <col min="13" max="20" width="14.5" style="2" customWidth="1"/>
    <col min="21" max="21" width="14.33203125" style="1" hidden="1" customWidth="1"/>
    <col min="22" max="22" width="27.6640625" style="1" hidden="1" customWidth="1"/>
    <col min="23" max="23" width="12.1640625" style="1" hidden="1" customWidth="1"/>
    <col min="24" max="24" width="13.33203125" style="1" hidden="1" customWidth="1"/>
    <col min="25" max="25" width="15.5" style="1" hidden="1" customWidth="1"/>
    <col min="26" max="26" width="24" style="1" hidden="1" customWidth="1"/>
    <col min="27" max="16384" width="9.1640625" style="1"/>
  </cols>
  <sheetData>
    <row r="1" spans="1:26" s="106" customFormat="1" ht="17" customHeight="1" thickBot="1">
      <c r="A1" s="72" t="s">
        <v>108</v>
      </c>
      <c r="B1" s="72"/>
      <c r="C1" s="72"/>
      <c r="D1" s="110"/>
      <c r="E1" s="110"/>
      <c r="G1" s="107"/>
      <c r="H1" s="109"/>
      <c r="I1" s="108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6" s="106" customFormat="1" ht="18" customHeight="1">
      <c r="A2" s="107"/>
      <c r="B2" s="107"/>
      <c r="C2" s="107"/>
      <c r="D2" s="107"/>
      <c r="E2" s="40" t="s">
        <v>91</v>
      </c>
      <c r="F2" s="41">
        <v>45000</v>
      </c>
      <c r="G2" s="56"/>
      <c r="H2" s="152" t="s">
        <v>90</v>
      </c>
      <c r="I2" s="153"/>
      <c r="K2" s="42"/>
      <c r="L2" s="42"/>
      <c r="M2" s="42"/>
      <c r="N2" s="42"/>
      <c r="O2" s="42"/>
      <c r="P2" s="42"/>
      <c r="Q2" s="42"/>
      <c r="R2" s="42"/>
      <c r="S2" s="42"/>
      <c r="T2" s="42"/>
    </row>
    <row r="3" spans="1:26" s="106" customFormat="1" ht="18" customHeight="1">
      <c r="A3" s="107"/>
      <c r="B3" s="107"/>
      <c r="C3" s="107"/>
      <c r="D3" s="107"/>
      <c r="E3" s="43" t="s">
        <v>6</v>
      </c>
      <c r="F3" s="44">
        <v>0</v>
      </c>
      <c r="G3" s="56"/>
      <c r="H3" s="154" t="s">
        <v>102</v>
      </c>
      <c r="I3" s="155">
        <f>COUNTIF(H13:H52, "Eligibility Review")</f>
        <v>7</v>
      </c>
      <c r="K3" s="46"/>
      <c r="L3" s="46"/>
      <c r="M3" s="46"/>
      <c r="N3" s="46"/>
      <c r="O3" s="46"/>
      <c r="P3" s="46"/>
      <c r="Q3" s="46"/>
      <c r="R3" s="46"/>
      <c r="S3" s="46"/>
      <c r="T3" s="46"/>
    </row>
    <row r="4" spans="1:26" s="106" customFormat="1" ht="18" customHeight="1">
      <c r="A4" s="107"/>
      <c r="B4" s="107"/>
      <c r="C4" s="107"/>
      <c r="D4" s="107"/>
      <c r="E4" s="47" t="s">
        <v>89</v>
      </c>
      <c r="F4" s="48">
        <f>SUM(F2:F3)</f>
        <v>45000</v>
      </c>
      <c r="G4" s="56"/>
      <c r="H4" s="154" t="s">
        <v>103</v>
      </c>
      <c r="I4" s="155">
        <f>COUNTIF(H13:H52, "Pre-Construction")</f>
        <v>0</v>
      </c>
      <c r="K4" s="46"/>
      <c r="L4" s="46"/>
      <c r="M4" s="46"/>
      <c r="N4" s="46"/>
      <c r="O4" s="46"/>
      <c r="P4" s="46"/>
      <c r="Q4" s="46"/>
      <c r="R4" s="46"/>
      <c r="S4" s="46"/>
      <c r="T4" s="46"/>
    </row>
    <row r="5" spans="1:26" s="106" customFormat="1" ht="18" customHeight="1">
      <c r="A5" s="107"/>
      <c r="B5" s="107"/>
      <c r="C5" s="107"/>
      <c r="D5" s="107"/>
      <c r="E5" s="49"/>
      <c r="F5" s="50"/>
      <c r="G5" s="51"/>
      <c r="H5" s="154" t="s">
        <v>104</v>
      </c>
      <c r="I5" s="155">
        <f>COUNTIF(H13:H52, "Construction")</f>
        <v>0</v>
      </c>
      <c r="K5" s="46"/>
      <c r="L5" s="46"/>
      <c r="M5" s="46"/>
      <c r="N5" s="46"/>
      <c r="O5" s="46"/>
      <c r="P5" s="46"/>
      <c r="Q5" s="46"/>
      <c r="R5" s="46"/>
      <c r="S5" s="46"/>
      <c r="T5" s="46"/>
    </row>
    <row r="6" spans="1:26" s="106" customFormat="1" ht="18" customHeight="1">
      <c r="A6" s="107"/>
      <c r="B6" s="107"/>
      <c r="C6" s="107"/>
      <c r="D6" s="107"/>
      <c r="E6" s="227" t="s">
        <v>88</v>
      </c>
      <c r="F6" s="228"/>
      <c r="G6" s="51"/>
      <c r="H6" s="154" t="s">
        <v>105</v>
      </c>
      <c r="I6" s="155">
        <f>COUNTIF(H13:H52, "Closeout")</f>
        <v>0</v>
      </c>
      <c r="K6" s="46"/>
      <c r="L6" s="46"/>
      <c r="M6" s="46"/>
      <c r="N6" s="46"/>
      <c r="O6" s="46"/>
      <c r="P6" s="46"/>
      <c r="Q6" s="46"/>
      <c r="R6" s="46"/>
      <c r="S6" s="46"/>
      <c r="T6" s="46"/>
    </row>
    <row r="7" spans="1:26" s="106" customFormat="1" ht="18" customHeight="1">
      <c r="A7" s="107"/>
      <c r="B7" s="107"/>
      <c r="C7" s="107"/>
      <c r="D7" s="107"/>
      <c r="E7" s="52" t="s">
        <v>87</v>
      </c>
      <c r="F7" s="53">
        <f>U55</f>
        <v>45000</v>
      </c>
      <c r="G7" s="51"/>
      <c r="H7" s="154" t="s">
        <v>22</v>
      </c>
      <c r="I7" s="155">
        <f>COUNTIF(H13:H52, "Withdrawn")</f>
        <v>2</v>
      </c>
      <c r="K7" s="46"/>
      <c r="L7" s="46"/>
      <c r="M7" s="46"/>
      <c r="N7" s="46"/>
      <c r="O7" s="46"/>
      <c r="P7" s="46"/>
      <c r="Q7" s="46"/>
      <c r="R7" s="46"/>
      <c r="S7" s="46"/>
      <c r="T7" s="46"/>
    </row>
    <row r="8" spans="1:26" s="106" customFormat="1" ht="18" customHeight="1" thickBot="1">
      <c r="A8" s="107"/>
      <c r="B8" s="107"/>
      <c r="C8" s="107"/>
      <c r="D8" s="107"/>
      <c r="E8" s="52" t="s">
        <v>86</v>
      </c>
      <c r="F8" s="53">
        <f>W55</f>
        <v>0</v>
      </c>
      <c r="G8" s="51"/>
      <c r="H8" s="156" t="s">
        <v>106</v>
      </c>
      <c r="I8" s="157">
        <f>COUNTIF(H13:H52, "Waiting List")</f>
        <v>0</v>
      </c>
      <c r="K8" s="46"/>
      <c r="L8" s="46"/>
      <c r="M8" s="46"/>
      <c r="N8" s="46"/>
      <c r="O8" s="46"/>
      <c r="P8" s="46"/>
      <c r="Q8" s="46"/>
      <c r="R8" s="46"/>
      <c r="S8" s="46"/>
      <c r="T8" s="46"/>
    </row>
    <row r="9" spans="1:26" s="106" customFormat="1" ht="18" customHeight="1">
      <c r="A9" s="107"/>
      <c r="B9" s="107"/>
      <c r="C9" s="107"/>
      <c r="D9" s="107"/>
      <c r="E9" s="54" t="s">
        <v>85</v>
      </c>
      <c r="F9" s="55">
        <f>F4-F8</f>
        <v>45000</v>
      </c>
      <c r="G9" s="51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</row>
    <row r="10" spans="1:26" s="106" customFormat="1" ht="17" customHeight="1" thickBot="1">
      <c r="A10" s="107"/>
      <c r="B10" s="107"/>
      <c r="C10" s="107"/>
      <c r="D10" s="107"/>
      <c r="E10" s="49"/>
      <c r="F10" s="50"/>
      <c r="G10" s="107"/>
      <c r="H10" s="51"/>
      <c r="I10" s="50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</row>
    <row r="11" spans="1:26" ht="9.75" customHeight="1" thickTop="1" thickBot="1">
      <c r="A11" s="10"/>
      <c r="B11" s="10"/>
      <c r="C11" s="10"/>
      <c r="D11" s="10"/>
      <c r="E11" s="11"/>
      <c r="F11" s="11"/>
      <c r="G11" s="10"/>
      <c r="H11" s="10"/>
      <c r="I11" s="11"/>
      <c r="J11" s="10"/>
      <c r="K11" s="10"/>
      <c r="L11" s="10"/>
      <c r="M11" s="10"/>
      <c r="N11" s="229" t="s">
        <v>84</v>
      </c>
      <c r="O11" s="230"/>
      <c r="P11" s="230"/>
      <c r="Q11" s="230"/>
      <c r="R11" s="230"/>
      <c r="S11" s="230"/>
      <c r="T11" s="231"/>
      <c r="U11" s="224" t="s">
        <v>83</v>
      </c>
      <c r="V11" s="226"/>
      <c r="W11" s="224" t="s">
        <v>8</v>
      </c>
      <c r="X11" s="225"/>
      <c r="Y11" s="226"/>
      <c r="Z11" s="159" t="s">
        <v>82</v>
      </c>
    </row>
    <row r="12" spans="1:26" ht="50.25" customHeight="1" thickBot="1">
      <c r="A12" s="195" t="s">
        <v>4</v>
      </c>
      <c r="B12" s="196" t="s">
        <v>81</v>
      </c>
      <c r="C12" s="196" t="s">
        <v>80</v>
      </c>
      <c r="D12" s="196" t="s">
        <v>0</v>
      </c>
      <c r="E12" s="197" t="s">
        <v>79</v>
      </c>
      <c r="F12" s="197" t="s">
        <v>3</v>
      </c>
      <c r="G12" s="197" t="s">
        <v>65</v>
      </c>
      <c r="H12" s="197" t="s">
        <v>7</v>
      </c>
      <c r="I12" s="196" t="s">
        <v>78</v>
      </c>
      <c r="J12" s="198" t="s">
        <v>40</v>
      </c>
      <c r="K12" s="199" t="s">
        <v>41</v>
      </c>
      <c r="L12" s="199" t="s">
        <v>42</v>
      </c>
      <c r="M12" s="200" t="s">
        <v>43</v>
      </c>
      <c r="N12" s="203" t="s">
        <v>77</v>
      </c>
      <c r="O12" s="204" t="s">
        <v>76</v>
      </c>
      <c r="P12" s="204" t="s">
        <v>75</v>
      </c>
      <c r="Q12" s="205" t="s">
        <v>74</v>
      </c>
      <c r="R12" s="205" t="s">
        <v>73</v>
      </c>
      <c r="S12" s="205" t="s">
        <v>72</v>
      </c>
      <c r="T12" s="206" t="s">
        <v>71</v>
      </c>
      <c r="U12" s="160" t="s">
        <v>69</v>
      </c>
      <c r="V12" s="161" t="s">
        <v>70</v>
      </c>
      <c r="W12" s="162" t="s">
        <v>69</v>
      </c>
      <c r="X12" s="161" t="s">
        <v>68</v>
      </c>
      <c r="Y12" s="163" t="s">
        <v>67</v>
      </c>
      <c r="Z12" s="164" t="s">
        <v>13</v>
      </c>
    </row>
    <row r="13" spans="1:26" ht="20" customHeight="1">
      <c r="A13" s="185">
        <v>1</v>
      </c>
      <c r="B13" s="186"/>
      <c r="C13" s="187"/>
      <c r="D13" s="187"/>
      <c r="E13" s="188" t="s">
        <v>417</v>
      </c>
      <c r="F13" s="188" t="s">
        <v>416</v>
      </c>
      <c r="G13" s="105"/>
      <c r="H13" s="189" t="s">
        <v>97</v>
      </c>
      <c r="I13" s="190"/>
      <c r="J13" s="191"/>
      <c r="K13" s="192"/>
      <c r="L13" s="193"/>
      <c r="M13" s="194"/>
      <c r="N13" s="201"/>
      <c r="O13" s="183"/>
      <c r="P13" s="183"/>
      <c r="Q13" s="182"/>
      <c r="R13" s="182"/>
      <c r="S13" s="184"/>
      <c r="T13" s="202"/>
      <c r="U13" s="158">
        <f>IF(OR(H13="Eligibility Review", H13="Pre-Construction"), I13, 0)</f>
        <v>0</v>
      </c>
      <c r="V13" s="165">
        <f>U13</f>
        <v>0</v>
      </c>
      <c r="W13" s="158">
        <f>IF(OR(H13="Construction", H13="Closeout"), I13, 0)</f>
        <v>0</v>
      </c>
      <c r="X13" s="166">
        <f>W13</f>
        <v>0</v>
      </c>
      <c r="Y13" s="167">
        <f>F4-X13</f>
        <v>45000</v>
      </c>
      <c r="Z13" s="168">
        <f>$F$4-U13-W13</f>
        <v>45000</v>
      </c>
    </row>
    <row r="14" spans="1:26" ht="19.5" customHeight="1">
      <c r="A14" s="3">
        <f t="shared" ref="A14:A52" si="0">A13+1</f>
        <v>2</v>
      </c>
      <c r="B14" s="7"/>
      <c r="C14" s="96">
        <v>42202</v>
      </c>
      <c r="D14" s="96"/>
      <c r="E14" s="75" t="s">
        <v>250</v>
      </c>
      <c r="F14" s="75" t="s">
        <v>251</v>
      </c>
      <c r="G14" s="76"/>
      <c r="H14" s="9" t="s">
        <v>97</v>
      </c>
      <c r="I14" s="102">
        <v>15000</v>
      </c>
      <c r="J14" s="68"/>
      <c r="K14" s="100"/>
      <c r="L14" s="63"/>
      <c r="M14" s="58"/>
      <c r="N14" s="174"/>
      <c r="O14" s="97"/>
      <c r="P14" s="97"/>
      <c r="Q14" s="94"/>
      <c r="R14" s="94"/>
      <c r="S14" s="93"/>
      <c r="T14" s="176"/>
      <c r="U14" s="158">
        <f t="shared" ref="U14:U52" si="1">IF(OR(H14="Eligibility Review", H14="Pre-Construction"), I14, 0)</f>
        <v>15000</v>
      </c>
      <c r="V14" s="166">
        <f t="shared" ref="V14:V52" si="2">IF(U14="","",U14+V13)</f>
        <v>15000</v>
      </c>
      <c r="W14" s="158">
        <f t="shared" ref="W14:W52" si="3">IF(OR(H14="Construction", H14="Closeout"), I14, 0)</f>
        <v>0</v>
      </c>
      <c r="X14" s="166">
        <f t="shared" ref="X14:X52" si="4">IF(W14="","",W14+X13)</f>
        <v>0</v>
      </c>
      <c r="Y14" s="167">
        <f t="shared" ref="Y14:Y52" si="5">IF(W14="","",$F$4-X14)</f>
        <v>45000</v>
      </c>
      <c r="Z14" s="168">
        <f t="shared" ref="Z14:Z52" si="6">IF(E14="","",(Z13-U14-W14))</f>
        <v>30000</v>
      </c>
    </row>
    <row r="15" spans="1:26" ht="20" customHeight="1">
      <c r="A15" s="3">
        <f t="shared" si="0"/>
        <v>3</v>
      </c>
      <c r="B15" s="7"/>
      <c r="C15" s="96">
        <v>42264</v>
      </c>
      <c r="D15" s="96"/>
      <c r="E15" s="75" t="s">
        <v>252</v>
      </c>
      <c r="F15" s="75" t="s">
        <v>253</v>
      </c>
      <c r="G15" s="76"/>
      <c r="H15" s="9" t="s">
        <v>97</v>
      </c>
      <c r="I15" s="57">
        <v>15000</v>
      </c>
      <c r="J15" s="68"/>
      <c r="K15" s="69"/>
      <c r="L15" s="70"/>
      <c r="M15" s="58"/>
      <c r="N15" s="174"/>
      <c r="O15" s="97"/>
      <c r="P15" s="97"/>
      <c r="Q15" s="94"/>
      <c r="R15" s="94"/>
      <c r="S15" s="93"/>
      <c r="T15" s="176"/>
      <c r="U15" s="158">
        <f t="shared" si="1"/>
        <v>15000</v>
      </c>
      <c r="V15" s="166">
        <f t="shared" si="2"/>
        <v>30000</v>
      </c>
      <c r="W15" s="158">
        <f t="shared" si="3"/>
        <v>0</v>
      </c>
      <c r="X15" s="166">
        <f t="shared" si="4"/>
        <v>0</v>
      </c>
      <c r="Y15" s="167">
        <f t="shared" si="5"/>
        <v>45000</v>
      </c>
      <c r="Z15" s="168">
        <f t="shared" si="6"/>
        <v>15000</v>
      </c>
    </row>
    <row r="16" spans="1:26" ht="20" customHeight="1">
      <c r="A16" s="3">
        <f t="shared" si="0"/>
        <v>4</v>
      </c>
      <c r="B16" s="7"/>
      <c r="C16" s="96">
        <v>42303</v>
      </c>
      <c r="D16" s="96"/>
      <c r="E16" s="75" t="s">
        <v>254</v>
      </c>
      <c r="F16" s="75" t="s">
        <v>255</v>
      </c>
      <c r="G16" s="76"/>
      <c r="H16" s="9" t="s">
        <v>17</v>
      </c>
      <c r="I16" s="57"/>
      <c r="J16" s="61"/>
      <c r="K16" s="100"/>
      <c r="L16" s="104"/>
      <c r="M16" s="58"/>
      <c r="N16" s="174"/>
      <c r="O16" s="97"/>
      <c r="P16" s="103"/>
      <c r="Q16" s="94"/>
      <c r="R16" s="94"/>
      <c r="S16" s="93"/>
      <c r="T16" s="175"/>
      <c r="U16" s="158">
        <f t="shared" si="1"/>
        <v>0</v>
      </c>
      <c r="V16" s="166">
        <f t="shared" si="2"/>
        <v>30000</v>
      </c>
      <c r="W16" s="158">
        <f t="shared" si="3"/>
        <v>0</v>
      </c>
      <c r="X16" s="166">
        <f t="shared" si="4"/>
        <v>0</v>
      </c>
      <c r="Y16" s="167">
        <f t="shared" si="5"/>
        <v>45000</v>
      </c>
      <c r="Z16" s="168">
        <f t="shared" si="6"/>
        <v>15000</v>
      </c>
    </row>
    <row r="17" spans="1:26" ht="20" customHeight="1">
      <c r="A17" s="3">
        <f t="shared" si="0"/>
        <v>5</v>
      </c>
      <c r="B17" s="7"/>
      <c r="C17" s="96"/>
      <c r="D17" s="96"/>
      <c r="E17" s="75" t="s">
        <v>388</v>
      </c>
      <c r="F17" s="75"/>
      <c r="G17" s="9"/>
      <c r="H17" s="9" t="s">
        <v>97</v>
      </c>
      <c r="I17" s="102">
        <v>15000</v>
      </c>
      <c r="J17" s="68"/>
      <c r="K17" s="62"/>
      <c r="L17" s="63"/>
      <c r="M17" s="58"/>
      <c r="N17" s="174"/>
      <c r="O17" s="97"/>
      <c r="P17" s="95"/>
      <c r="Q17" s="94"/>
      <c r="R17" s="94"/>
      <c r="S17" s="93"/>
      <c r="T17" s="175"/>
      <c r="U17" s="158">
        <f t="shared" si="1"/>
        <v>15000</v>
      </c>
      <c r="V17" s="166">
        <f t="shared" si="2"/>
        <v>45000</v>
      </c>
      <c r="W17" s="158">
        <f t="shared" si="3"/>
        <v>0</v>
      </c>
      <c r="X17" s="166">
        <f t="shared" si="4"/>
        <v>0</v>
      </c>
      <c r="Y17" s="167">
        <f t="shared" si="5"/>
        <v>45000</v>
      </c>
      <c r="Z17" s="168">
        <f t="shared" si="6"/>
        <v>0</v>
      </c>
    </row>
    <row r="18" spans="1:26" ht="20" customHeight="1">
      <c r="A18" s="3">
        <f t="shared" si="0"/>
        <v>6</v>
      </c>
      <c r="B18" s="9"/>
      <c r="C18" s="96"/>
      <c r="D18" s="96"/>
      <c r="E18" s="8" t="s">
        <v>389</v>
      </c>
      <c r="F18" s="8"/>
      <c r="G18" s="9"/>
      <c r="H18" s="9" t="s">
        <v>97</v>
      </c>
      <c r="I18" s="57"/>
      <c r="J18" s="68"/>
      <c r="K18" s="62"/>
      <c r="L18" s="63"/>
      <c r="M18" s="58"/>
      <c r="N18" s="174"/>
      <c r="O18" s="97"/>
      <c r="P18" s="97"/>
      <c r="Q18" s="94"/>
      <c r="R18" s="101"/>
      <c r="S18" s="93"/>
      <c r="T18" s="175"/>
      <c r="U18" s="158">
        <f t="shared" si="1"/>
        <v>0</v>
      </c>
      <c r="V18" s="166">
        <f t="shared" si="2"/>
        <v>45000</v>
      </c>
      <c r="W18" s="158">
        <f t="shared" si="3"/>
        <v>0</v>
      </c>
      <c r="X18" s="166">
        <f t="shared" si="4"/>
        <v>0</v>
      </c>
      <c r="Y18" s="167">
        <f t="shared" si="5"/>
        <v>45000</v>
      </c>
      <c r="Z18" s="168">
        <f t="shared" si="6"/>
        <v>0</v>
      </c>
    </row>
    <row r="19" spans="1:26" ht="20" customHeight="1">
      <c r="A19" s="3">
        <f t="shared" si="0"/>
        <v>7</v>
      </c>
      <c r="B19" s="9"/>
      <c r="C19" s="96"/>
      <c r="D19" s="96"/>
      <c r="E19" s="75" t="s">
        <v>379</v>
      </c>
      <c r="F19" s="8"/>
      <c r="G19" s="9"/>
      <c r="H19" s="9" t="s">
        <v>97</v>
      </c>
      <c r="I19" s="57"/>
      <c r="J19" s="68"/>
      <c r="K19" s="62"/>
      <c r="L19" s="63"/>
      <c r="M19" s="58"/>
      <c r="N19" s="174"/>
      <c r="O19" s="95"/>
      <c r="P19" s="95"/>
      <c r="Q19" s="94"/>
      <c r="R19" s="94"/>
      <c r="S19" s="93"/>
      <c r="T19" s="175"/>
      <c r="U19" s="158">
        <f t="shared" si="1"/>
        <v>0</v>
      </c>
      <c r="V19" s="166">
        <f t="shared" si="2"/>
        <v>45000</v>
      </c>
      <c r="W19" s="158">
        <f t="shared" si="3"/>
        <v>0</v>
      </c>
      <c r="X19" s="166">
        <f t="shared" si="4"/>
        <v>0</v>
      </c>
      <c r="Y19" s="167">
        <f t="shared" si="5"/>
        <v>45000</v>
      </c>
      <c r="Z19" s="168">
        <f t="shared" si="6"/>
        <v>0</v>
      </c>
    </row>
    <row r="20" spans="1:26" ht="20" customHeight="1">
      <c r="A20" s="3">
        <f t="shared" si="0"/>
        <v>8</v>
      </c>
      <c r="B20" s="7"/>
      <c r="C20" s="96"/>
      <c r="D20" s="96"/>
      <c r="E20" s="75" t="s">
        <v>380</v>
      </c>
      <c r="F20" s="75" t="s">
        <v>367</v>
      </c>
      <c r="G20" s="9"/>
      <c r="H20" s="9" t="s">
        <v>97</v>
      </c>
      <c r="I20" s="57"/>
      <c r="J20" s="68"/>
      <c r="K20" s="69"/>
      <c r="L20" s="70"/>
      <c r="M20" s="58"/>
      <c r="N20" s="174"/>
      <c r="O20" s="97"/>
      <c r="P20" s="97"/>
      <c r="Q20" s="94"/>
      <c r="R20" s="94"/>
      <c r="S20" s="93"/>
      <c r="T20" s="175"/>
      <c r="U20" s="158">
        <f t="shared" si="1"/>
        <v>0</v>
      </c>
      <c r="V20" s="166">
        <f t="shared" si="2"/>
        <v>45000</v>
      </c>
      <c r="W20" s="158">
        <f t="shared" si="3"/>
        <v>0</v>
      </c>
      <c r="X20" s="166">
        <f t="shared" si="4"/>
        <v>0</v>
      </c>
      <c r="Y20" s="167">
        <f t="shared" si="5"/>
        <v>45000</v>
      </c>
      <c r="Z20" s="168">
        <f t="shared" si="6"/>
        <v>0</v>
      </c>
    </row>
    <row r="21" spans="1:26" ht="20" customHeight="1">
      <c r="A21" s="3">
        <f t="shared" si="0"/>
        <v>9</v>
      </c>
      <c r="B21" s="7"/>
      <c r="C21" s="96"/>
      <c r="D21" s="96"/>
      <c r="E21" s="8" t="s">
        <v>141</v>
      </c>
      <c r="F21" s="8" t="s">
        <v>142</v>
      </c>
      <c r="G21" s="9"/>
      <c r="H21" s="9" t="s">
        <v>17</v>
      </c>
      <c r="I21" s="57"/>
      <c r="J21" s="61"/>
      <c r="K21" s="100"/>
      <c r="L21" s="70"/>
      <c r="M21" s="58"/>
      <c r="N21" s="174"/>
      <c r="O21" s="95"/>
      <c r="P21" s="95"/>
      <c r="Q21" s="94"/>
      <c r="R21" s="94"/>
      <c r="S21" s="93"/>
      <c r="T21" s="175"/>
      <c r="U21" s="158">
        <f t="shared" si="1"/>
        <v>0</v>
      </c>
      <c r="V21" s="166">
        <f t="shared" si="2"/>
        <v>45000</v>
      </c>
      <c r="W21" s="158">
        <f t="shared" si="3"/>
        <v>0</v>
      </c>
      <c r="X21" s="166">
        <f t="shared" si="4"/>
        <v>0</v>
      </c>
      <c r="Y21" s="167">
        <f t="shared" si="5"/>
        <v>45000</v>
      </c>
      <c r="Z21" s="168">
        <f t="shared" si="6"/>
        <v>0</v>
      </c>
    </row>
    <row r="22" spans="1:26" ht="20" customHeight="1">
      <c r="A22" s="3">
        <f t="shared" si="0"/>
        <v>10</v>
      </c>
      <c r="B22" s="7"/>
      <c r="C22" s="96"/>
      <c r="D22" s="96"/>
      <c r="E22" s="8"/>
      <c r="F22" s="8"/>
      <c r="G22" s="9"/>
      <c r="H22" s="9"/>
      <c r="I22" s="57"/>
      <c r="J22" s="68"/>
      <c r="K22" s="62"/>
      <c r="L22" s="63"/>
      <c r="M22" s="58"/>
      <c r="N22" s="174"/>
      <c r="O22" s="95"/>
      <c r="P22" s="95"/>
      <c r="Q22" s="94"/>
      <c r="R22" s="94"/>
      <c r="S22" s="93"/>
      <c r="T22" s="175"/>
      <c r="U22" s="158">
        <f t="shared" si="1"/>
        <v>0</v>
      </c>
      <c r="V22" s="166">
        <f t="shared" si="2"/>
        <v>45000</v>
      </c>
      <c r="W22" s="158">
        <f t="shared" si="3"/>
        <v>0</v>
      </c>
      <c r="X22" s="166">
        <f t="shared" si="4"/>
        <v>0</v>
      </c>
      <c r="Y22" s="167">
        <f t="shared" si="5"/>
        <v>45000</v>
      </c>
      <c r="Z22" s="168" t="str">
        <f t="shared" si="6"/>
        <v/>
      </c>
    </row>
    <row r="23" spans="1:26" ht="20" customHeight="1">
      <c r="A23" s="3">
        <f t="shared" si="0"/>
        <v>11</v>
      </c>
      <c r="B23" s="9"/>
      <c r="C23" s="96"/>
      <c r="D23" s="96"/>
      <c r="E23" s="8"/>
      <c r="F23" s="8"/>
      <c r="G23" s="9"/>
      <c r="H23" s="9"/>
      <c r="I23" s="57"/>
      <c r="J23" s="61"/>
      <c r="K23" s="62"/>
      <c r="L23" s="63"/>
      <c r="M23" s="58"/>
      <c r="N23" s="174"/>
      <c r="O23" s="95"/>
      <c r="P23" s="95"/>
      <c r="Q23" s="94"/>
      <c r="R23" s="94"/>
      <c r="S23" s="93"/>
      <c r="T23" s="175"/>
      <c r="U23" s="158">
        <f t="shared" si="1"/>
        <v>0</v>
      </c>
      <c r="V23" s="166">
        <f t="shared" si="2"/>
        <v>45000</v>
      </c>
      <c r="W23" s="158">
        <f t="shared" si="3"/>
        <v>0</v>
      </c>
      <c r="X23" s="166">
        <f t="shared" si="4"/>
        <v>0</v>
      </c>
      <c r="Y23" s="167">
        <f t="shared" si="5"/>
        <v>45000</v>
      </c>
      <c r="Z23" s="168" t="str">
        <f t="shared" si="6"/>
        <v/>
      </c>
    </row>
    <row r="24" spans="1:26" ht="20" customHeight="1">
      <c r="A24" s="3">
        <f t="shared" si="0"/>
        <v>12</v>
      </c>
      <c r="B24" s="9"/>
      <c r="C24" s="96"/>
      <c r="D24" s="96"/>
      <c r="E24" s="8"/>
      <c r="F24" s="8"/>
      <c r="G24" s="9"/>
      <c r="H24" s="9"/>
      <c r="I24" s="57"/>
      <c r="J24" s="61"/>
      <c r="K24" s="62"/>
      <c r="L24" s="63"/>
      <c r="M24" s="58"/>
      <c r="N24" s="174"/>
      <c r="O24" s="95"/>
      <c r="P24" s="95"/>
      <c r="Q24" s="94"/>
      <c r="R24" s="94"/>
      <c r="S24" s="93"/>
      <c r="T24" s="175"/>
      <c r="U24" s="158">
        <f t="shared" si="1"/>
        <v>0</v>
      </c>
      <c r="V24" s="166">
        <f t="shared" si="2"/>
        <v>45000</v>
      </c>
      <c r="W24" s="158">
        <f t="shared" si="3"/>
        <v>0</v>
      </c>
      <c r="X24" s="166">
        <f t="shared" si="4"/>
        <v>0</v>
      </c>
      <c r="Y24" s="167">
        <f t="shared" si="5"/>
        <v>45000</v>
      </c>
      <c r="Z24" s="168" t="str">
        <f t="shared" si="6"/>
        <v/>
      </c>
    </row>
    <row r="25" spans="1:26" ht="20" customHeight="1">
      <c r="A25" s="3">
        <f t="shared" si="0"/>
        <v>13</v>
      </c>
      <c r="B25" s="9"/>
      <c r="C25" s="96"/>
      <c r="D25" s="96"/>
      <c r="E25" s="8"/>
      <c r="F25" s="8"/>
      <c r="G25" s="9"/>
      <c r="H25" s="9"/>
      <c r="I25" s="57"/>
      <c r="J25" s="68"/>
      <c r="K25" s="62"/>
      <c r="L25" s="63"/>
      <c r="M25" s="58"/>
      <c r="N25" s="174"/>
      <c r="O25" s="95"/>
      <c r="P25" s="95"/>
      <c r="Q25" s="94"/>
      <c r="R25" s="94"/>
      <c r="S25" s="93"/>
      <c r="T25" s="175"/>
      <c r="U25" s="158">
        <f t="shared" si="1"/>
        <v>0</v>
      </c>
      <c r="V25" s="166">
        <f t="shared" si="2"/>
        <v>45000</v>
      </c>
      <c r="W25" s="158">
        <f t="shared" si="3"/>
        <v>0</v>
      </c>
      <c r="X25" s="166">
        <f t="shared" si="4"/>
        <v>0</v>
      </c>
      <c r="Y25" s="167">
        <f t="shared" si="5"/>
        <v>45000</v>
      </c>
      <c r="Z25" s="168" t="str">
        <f t="shared" si="6"/>
        <v/>
      </c>
    </row>
    <row r="26" spans="1:26" ht="20" customHeight="1">
      <c r="A26" s="3">
        <f t="shared" si="0"/>
        <v>14</v>
      </c>
      <c r="B26" s="9"/>
      <c r="C26" s="96"/>
      <c r="D26" s="96"/>
      <c r="E26" s="8"/>
      <c r="F26" s="8"/>
      <c r="G26" s="9"/>
      <c r="H26" s="9"/>
      <c r="I26" s="57"/>
      <c r="J26" s="61"/>
      <c r="K26" s="69"/>
      <c r="L26" s="70"/>
      <c r="M26" s="58"/>
      <c r="N26" s="174"/>
      <c r="O26" s="95"/>
      <c r="P26" s="95"/>
      <c r="Q26" s="94"/>
      <c r="R26" s="94"/>
      <c r="S26" s="93"/>
      <c r="T26" s="175"/>
      <c r="U26" s="158">
        <f t="shared" si="1"/>
        <v>0</v>
      </c>
      <c r="V26" s="166">
        <f t="shared" si="2"/>
        <v>45000</v>
      </c>
      <c r="W26" s="158">
        <f t="shared" si="3"/>
        <v>0</v>
      </c>
      <c r="X26" s="166">
        <f t="shared" si="4"/>
        <v>0</v>
      </c>
      <c r="Y26" s="167">
        <f t="shared" si="5"/>
        <v>45000</v>
      </c>
      <c r="Z26" s="168" t="str">
        <f t="shared" si="6"/>
        <v/>
      </c>
    </row>
    <row r="27" spans="1:26" ht="20" customHeight="1">
      <c r="A27" s="3">
        <f t="shared" si="0"/>
        <v>15</v>
      </c>
      <c r="B27" s="9"/>
      <c r="C27" s="96"/>
      <c r="D27" s="96"/>
      <c r="E27" s="8"/>
      <c r="F27" s="8"/>
      <c r="G27" s="9"/>
      <c r="H27" s="9"/>
      <c r="I27" s="57"/>
      <c r="J27" s="61"/>
      <c r="K27" s="62"/>
      <c r="L27" s="63"/>
      <c r="M27" s="58"/>
      <c r="N27" s="174"/>
      <c r="O27" s="95"/>
      <c r="P27" s="95"/>
      <c r="Q27" s="94"/>
      <c r="R27" s="94"/>
      <c r="S27" s="93"/>
      <c r="T27" s="175"/>
      <c r="U27" s="158">
        <f t="shared" si="1"/>
        <v>0</v>
      </c>
      <c r="V27" s="166">
        <f t="shared" si="2"/>
        <v>45000</v>
      </c>
      <c r="W27" s="158">
        <f t="shared" si="3"/>
        <v>0</v>
      </c>
      <c r="X27" s="166">
        <f t="shared" si="4"/>
        <v>0</v>
      </c>
      <c r="Y27" s="167">
        <f t="shared" si="5"/>
        <v>45000</v>
      </c>
      <c r="Z27" s="168" t="str">
        <f t="shared" si="6"/>
        <v/>
      </c>
    </row>
    <row r="28" spans="1:26" ht="20" customHeight="1">
      <c r="A28" s="3">
        <f t="shared" si="0"/>
        <v>16</v>
      </c>
      <c r="B28" s="9"/>
      <c r="C28" s="96"/>
      <c r="D28" s="96"/>
      <c r="E28" s="8"/>
      <c r="F28" s="8"/>
      <c r="G28" s="9"/>
      <c r="H28" s="9"/>
      <c r="I28" s="57"/>
      <c r="J28" s="68"/>
      <c r="K28" s="62"/>
      <c r="L28" s="63"/>
      <c r="M28" s="58"/>
      <c r="N28" s="174"/>
      <c r="O28" s="95"/>
      <c r="P28" s="95"/>
      <c r="Q28" s="94"/>
      <c r="R28" s="94"/>
      <c r="S28" s="93"/>
      <c r="T28" s="175"/>
      <c r="U28" s="158">
        <f t="shared" si="1"/>
        <v>0</v>
      </c>
      <c r="V28" s="166">
        <f t="shared" si="2"/>
        <v>45000</v>
      </c>
      <c r="W28" s="158">
        <f t="shared" si="3"/>
        <v>0</v>
      </c>
      <c r="X28" s="166">
        <f t="shared" si="4"/>
        <v>0</v>
      </c>
      <c r="Y28" s="167">
        <f t="shared" si="5"/>
        <v>45000</v>
      </c>
      <c r="Z28" s="168" t="str">
        <f t="shared" si="6"/>
        <v/>
      </c>
    </row>
    <row r="29" spans="1:26" ht="20" customHeight="1">
      <c r="A29" s="3">
        <f t="shared" si="0"/>
        <v>17</v>
      </c>
      <c r="B29" s="9"/>
      <c r="C29" s="96"/>
      <c r="D29" s="96"/>
      <c r="E29" s="8"/>
      <c r="F29" s="8"/>
      <c r="G29" s="9"/>
      <c r="H29" s="9"/>
      <c r="I29" s="57"/>
      <c r="J29" s="68"/>
      <c r="K29" s="62"/>
      <c r="L29" s="63"/>
      <c r="M29" s="58"/>
      <c r="N29" s="174"/>
      <c r="O29" s="95"/>
      <c r="P29" s="95"/>
      <c r="Q29" s="94"/>
      <c r="R29" s="94"/>
      <c r="S29" s="93"/>
      <c r="T29" s="175"/>
      <c r="U29" s="158">
        <f t="shared" si="1"/>
        <v>0</v>
      </c>
      <c r="V29" s="166">
        <f t="shared" si="2"/>
        <v>45000</v>
      </c>
      <c r="W29" s="158">
        <f t="shared" si="3"/>
        <v>0</v>
      </c>
      <c r="X29" s="166">
        <f t="shared" si="4"/>
        <v>0</v>
      </c>
      <c r="Y29" s="167">
        <f t="shared" si="5"/>
        <v>45000</v>
      </c>
      <c r="Z29" s="168" t="str">
        <f t="shared" si="6"/>
        <v/>
      </c>
    </row>
    <row r="30" spans="1:26" ht="20" customHeight="1">
      <c r="A30" s="3">
        <f t="shared" si="0"/>
        <v>18</v>
      </c>
      <c r="B30" s="9"/>
      <c r="C30" s="99"/>
      <c r="D30" s="96"/>
      <c r="E30" s="25"/>
      <c r="F30" s="8"/>
      <c r="G30" s="9"/>
      <c r="H30" s="9"/>
      <c r="I30" s="57"/>
      <c r="J30" s="68"/>
      <c r="K30" s="69"/>
      <c r="L30" s="70"/>
      <c r="M30" s="58"/>
      <c r="N30" s="174"/>
      <c r="O30" s="95"/>
      <c r="P30" s="95"/>
      <c r="Q30" s="94"/>
      <c r="R30" s="94"/>
      <c r="S30" s="93"/>
      <c r="T30" s="175"/>
      <c r="U30" s="158">
        <f t="shared" si="1"/>
        <v>0</v>
      </c>
      <c r="V30" s="166">
        <f t="shared" si="2"/>
        <v>45000</v>
      </c>
      <c r="W30" s="158">
        <f t="shared" si="3"/>
        <v>0</v>
      </c>
      <c r="X30" s="166">
        <f t="shared" si="4"/>
        <v>0</v>
      </c>
      <c r="Y30" s="167">
        <f t="shared" si="5"/>
        <v>45000</v>
      </c>
      <c r="Z30" s="168" t="str">
        <f t="shared" si="6"/>
        <v/>
      </c>
    </row>
    <row r="31" spans="1:26" ht="20" customHeight="1">
      <c r="A31" s="3">
        <f t="shared" si="0"/>
        <v>19</v>
      </c>
      <c r="B31" s="98"/>
      <c r="C31" s="96"/>
      <c r="D31" s="96"/>
      <c r="E31" s="8"/>
      <c r="F31" s="25"/>
      <c r="G31" s="9"/>
      <c r="H31" s="9"/>
      <c r="I31" s="57"/>
      <c r="J31" s="68"/>
      <c r="K31" s="62"/>
      <c r="L31" s="63"/>
      <c r="M31" s="58"/>
      <c r="N31" s="174"/>
      <c r="O31" s="95"/>
      <c r="P31" s="95"/>
      <c r="Q31" s="94"/>
      <c r="R31" s="94"/>
      <c r="S31" s="93"/>
      <c r="T31" s="175"/>
      <c r="U31" s="158">
        <f t="shared" si="1"/>
        <v>0</v>
      </c>
      <c r="V31" s="166">
        <f t="shared" si="2"/>
        <v>45000</v>
      </c>
      <c r="W31" s="158">
        <f t="shared" si="3"/>
        <v>0</v>
      </c>
      <c r="X31" s="166">
        <f t="shared" si="4"/>
        <v>0</v>
      </c>
      <c r="Y31" s="167">
        <f t="shared" si="5"/>
        <v>45000</v>
      </c>
      <c r="Z31" s="168" t="str">
        <f t="shared" si="6"/>
        <v/>
      </c>
    </row>
    <row r="32" spans="1:26" ht="20" customHeight="1">
      <c r="A32" s="3">
        <f t="shared" si="0"/>
        <v>20</v>
      </c>
      <c r="B32" s="9"/>
      <c r="C32" s="96"/>
      <c r="D32" s="96"/>
      <c r="E32" s="8"/>
      <c r="F32" s="8"/>
      <c r="G32" s="9"/>
      <c r="H32" s="9"/>
      <c r="I32" s="57"/>
      <c r="J32" s="68"/>
      <c r="K32" s="62"/>
      <c r="L32" s="63"/>
      <c r="M32" s="58"/>
      <c r="N32" s="174"/>
      <c r="O32" s="95"/>
      <c r="P32" s="95"/>
      <c r="Q32" s="94"/>
      <c r="R32" s="94"/>
      <c r="S32" s="93"/>
      <c r="T32" s="175"/>
      <c r="U32" s="158">
        <f t="shared" si="1"/>
        <v>0</v>
      </c>
      <c r="V32" s="166">
        <f t="shared" si="2"/>
        <v>45000</v>
      </c>
      <c r="W32" s="158">
        <f t="shared" si="3"/>
        <v>0</v>
      </c>
      <c r="X32" s="166">
        <f t="shared" si="4"/>
        <v>0</v>
      </c>
      <c r="Y32" s="167">
        <f t="shared" si="5"/>
        <v>45000</v>
      </c>
      <c r="Z32" s="168" t="str">
        <f t="shared" si="6"/>
        <v/>
      </c>
    </row>
    <row r="33" spans="1:26" ht="20" customHeight="1">
      <c r="A33" s="3">
        <f t="shared" si="0"/>
        <v>21</v>
      </c>
      <c r="B33" s="9"/>
      <c r="C33" s="96"/>
      <c r="D33" s="96"/>
      <c r="E33" s="8"/>
      <c r="F33" s="8"/>
      <c r="G33" s="9"/>
      <c r="H33" s="9"/>
      <c r="I33" s="57"/>
      <c r="J33" s="68"/>
      <c r="K33" s="62"/>
      <c r="L33" s="63"/>
      <c r="M33" s="58"/>
      <c r="N33" s="174"/>
      <c r="O33" s="95"/>
      <c r="P33" s="95"/>
      <c r="Q33" s="94"/>
      <c r="R33" s="94"/>
      <c r="S33" s="93"/>
      <c r="T33" s="175"/>
      <c r="U33" s="158">
        <f t="shared" si="1"/>
        <v>0</v>
      </c>
      <c r="V33" s="166">
        <f t="shared" si="2"/>
        <v>45000</v>
      </c>
      <c r="W33" s="158">
        <f t="shared" si="3"/>
        <v>0</v>
      </c>
      <c r="X33" s="166">
        <f t="shared" si="4"/>
        <v>0</v>
      </c>
      <c r="Y33" s="167">
        <f t="shared" si="5"/>
        <v>45000</v>
      </c>
      <c r="Z33" s="168" t="str">
        <f t="shared" si="6"/>
        <v/>
      </c>
    </row>
    <row r="34" spans="1:26" ht="20" customHeight="1">
      <c r="A34" s="3">
        <f t="shared" si="0"/>
        <v>22</v>
      </c>
      <c r="B34" s="9"/>
      <c r="C34" s="96"/>
      <c r="D34" s="96"/>
      <c r="E34" s="8"/>
      <c r="F34" s="8"/>
      <c r="G34" s="9"/>
      <c r="H34" s="9"/>
      <c r="I34" s="57"/>
      <c r="J34" s="68"/>
      <c r="K34" s="69"/>
      <c r="L34" s="70"/>
      <c r="M34" s="58"/>
      <c r="N34" s="174"/>
      <c r="O34" s="95"/>
      <c r="P34" s="95"/>
      <c r="Q34" s="94"/>
      <c r="R34" s="94"/>
      <c r="S34" s="93"/>
      <c r="T34" s="175"/>
      <c r="U34" s="158">
        <f t="shared" si="1"/>
        <v>0</v>
      </c>
      <c r="V34" s="166">
        <f t="shared" si="2"/>
        <v>45000</v>
      </c>
      <c r="W34" s="158">
        <f t="shared" si="3"/>
        <v>0</v>
      </c>
      <c r="X34" s="166">
        <f t="shared" si="4"/>
        <v>0</v>
      </c>
      <c r="Y34" s="167">
        <f t="shared" si="5"/>
        <v>45000</v>
      </c>
      <c r="Z34" s="168" t="str">
        <f t="shared" si="6"/>
        <v/>
      </c>
    </row>
    <row r="35" spans="1:26" ht="20" customHeight="1">
      <c r="A35" s="3">
        <f t="shared" si="0"/>
        <v>23</v>
      </c>
      <c r="B35" s="9"/>
      <c r="C35" s="96"/>
      <c r="D35" s="96"/>
      <c r="E35" s="8"/>
      <c r="F35" s="8"/>
      <c r="G35" s="9"/>
      <c r="H35" s="9"/>
      <c r="I35" s="57"/>
      <c r="J35" s="68"/>
      <c r="K35" s="62"/>
      <c r="L35" s="63"/>
      <c r="M35" s="58"/>
      <c r="N35" s="174"/>
      <c r="O35" s="95"/>
      <c r="P35" s="95"/>
      <c r="Q35" s="94"/>
      <c r="R35" s="94"/>
      <c r="S35" s="93"/>
      <c r="T35" s="175"/>
      <c r="U35" s="158">
        <f t="shared" si="1"/>
        <v>0</v>
      </c>
      <c r="V35" s="166">
        <f t="shared" si="2"/>
        <v>45000</v>
      </c>
      <c r="W35" s="158">
        <f t="shared" si="3"/>
        <v>0</v>
      </c>
      <c r="X35" s="166">
        <f t="shared" si="4"/>
        <v>0</v>
      </c>
      <c r="Y35" s="167">
        <f t="shared" si="5"/>
        <v>45000</v>
      </c>
      <c r="Z35" s="168" t="str">
        <f t="shared" si="6"/>
        <v/>
      </c>
    </row>
    <row r="36" spans="1:26" ht="20" customHeight="1">
      <c r="A36" s="3">
        <f t="shared" si="0"/>
        <v>24</v>
      </c>
      <c r="B36" s="9"/>
      <c r="C36" s="96"/>
      <c r="D36" s="96"/>
      <c r="E36" s="8"/>
      <c r="F36" s="8"/>
      <c r="G36" s="9"/>
      <c r="H36" s="9"/>
      <c r="I36" s="57"/>
      <c r="J36" s="68"/>
      <c r="K36" s="62"/>
      <c r="L36" s="63"/>
      <c r="M36" s="58"/>
      <c r="N36" s="174"/>
      <c r="O36" s="95"/>
      <c r="P36" s="95"/>
      <c r="Q36" s="94"/>
      <c r="R36" s="94"/>
      <c r="S36" s="93"/>
      <c r="T36" s="175"/>
      <c r="U36" s="158">
        <f t="shared" si="1"/>
        <v>0</v>
      </c>
      <c r="V36" s="166">
        <f t="shared" si="2"/>
        <v>45000</v>
      </c>
      <c r="W36" s="158">
        <f t="shared" si="3"/>
        <v>0</v>
      </c>
      <c r="X36" s="166">
        <f t="shared" si="4"/>
        <v>0</v>
      </c>
      <c r="Y36" s="167">
        <f t="shared" si="5"/>
        <v>45000</v>
      </c>
      <c r="Z36" s="168" t="str">
        <f t="shared" si="6"/>
        <v/>
      </c>
    </row>
    <row r="37" spans="1:26" ht="20" customHeight="1">
      <c r="A37" s="3">
        <f t="shared" si="0"/>
        <v>25</v>
      </c>
      <c r="B37" s="9"/>
      <c r="C37" s="96"/>
      <c r="D37" s="96"/>
      <c r="E37" s="8"/>
      <c r="F37" s="8"/>
      <c r="G37" s="9"/>
      <c r="H37" s="9"/>
      <c r="I37" s="57"/>
      <c r="J37" s="68"/>
      <c r="K37" s="62"/>
      <c r="L37" s="63"/>
      <c r="M37" s="58"/>
      <c r="N37" s="174"/>
      <c r="O37" s="95"/>
      <c r="P37" s="95"/>
      <c r="Q37" s="94"/>
      <c r="R37" s="94"/>
      <c r="S37" s="93"/>
      <c r="T37" s="175"/>
      <c r="U37" s="158">
        <f t="shared" si="1"/>
        <v>0</v>
      </c>
      <c r="V37" s="166">
        <f t="shared" si="2"/>
        <v>45000</v>
      </c>
      <c r="W37" s="158">
        <f t="shared" si="3"/>
        <v>0</v>
      </c>
      <c r="X37" s="166">
        <f t="shared" si="4"/>
        <v>0</v>
      </c>
      <c r="Y37" s="167">
        <f t="shared" si="5"/>
        <v>45000</v>
      </c>
      <c r="Z37" s="168" t="str">
        <f t="shared" si="6"/>
        <v/>
      </c>
    </row>
    <row r="38" spans="1:26" ht="20" customHeight="1">
      <c r="A38" s="3">
        <f t="shared" si="0"/>
        <v>26</v>
      </c>
      <c r="B38" s="9"/>
      <c r="C38" s="96"/>
      <c r="D38" s="96"/>
      <c r="E38" s="8"/>
      <c r="F38" s="8"/>
      <c r="G38" s="9"/>
      <c r="H38" s="9"/>
      <c r="I38" s="57"/>
      <c r="J38" s="68"/>
      <c r="K38" s="62"/>
      <c r="L38" s="63"/>
      <c r="M38" s="58"/>
      <c r="N38" s="174"/>
      <c r="O38" s="95"/>
      <c r="P38" s="95"/>
      <c r="Q38" s="94"/>
      <c r="R38" s="94"/>
      <c r="S38" s="93"/>
      <c r="T38" s="175"/>
      <c r="U38" s="158">
        <f t="shared" si="1"/>
        <v>0</v>
      </c>
      <c r="V38" s="166">
        <f t="shared" si="2"/>
        <v>45000</v>
      </c>
      <c r="W38" s="158">
        <f t="shared" si="3"/>
        <v>0</v>
      </c>
      <c r="X38" s="166">
        <f t="shared" si="4"/>
        <v>0</v>
      </c>
      <c r="Y38" s="167">
        <f t="shared" si="5"/>
        <v>45000</v>
      </c>
      <c r="Z38" s="168" t="str">
        <f t="shared" si="6"/>
        <v/>
      </c>
    </row>
    <row r="39" spans="1:26" ht="20" customHeight="1">
      <c r="A39" s="3">
        <f t="shared" si="0"/>
        <v>27</v>
      </c>
      <c r="B39" s="9"/>
      <c r="C39" s="96"/>
      <c r="D39" s="96"/>
      <c r="E39" s="8"/>
      <c r="F39" s="8"/>
      <c r="G39" s="9"/>
      <c r="H39" s="9"/>
      <c r="I39" s="57"/>
      <c r="J39" s="68"/>
      <c r="K39" s="62"/>
      <c r="L39" s="63"/>
      <c r="M39" s="58"/>
      <c r="N39" s="174"/>
      <c r="O39" s="95"/>
      <c r="P39" s="95"/>
      <c r="Q39" s="94"/>
      <c r="R39" s="94"/>
      <c r="S39" s="93"/>
      <c r="T39" s="175"/>
      <c r="U39" s="158">
        <f t="shared" si="1"/>
        <v>0</v>
      </c>
      <c r="V39" s="166">
        <f t="shared" si="2"/>
        <v>45000</v>
      </c>
      <c r="W39" s="158">
        <f t="shared" si="3"/>
        <v>0</v>
      </c>
      <c r="X39" s="166">
        <f t="shared" si="4"/>
        <v>0</v>
      </c>
      <c r="Y39" s="167">
        <f t="shared" si="5"/>
        <v>45000</v>
      </c>
      <c r="Z39" s="168" t="str">
        <f t="shared" si="6"/>
        <v/>
      </c>
    </row>
    <row r="40" spans="1:26" ht="20" customHeight="1">
      <c r="A40" s="3">
        <f t="shared" si="0"/>
        <v>28</v>
      </c>
      <c r="B40" s="9"/>
      <c r="C40" s="96"/>
      <c r="D40" s="96"/>
      <c r="E40" s="8"/>
      <c r="F40" s="8"/>
      <c r="G40" s="9"/>
      <c r="H40" s="9"/>
      <c r="I40" s="57"/>
      <c r="J40" s="68"/>
      <c r="K40" s="62"/>
      <c r="L40" s="63"/>
      <c r="M40" s="58"/>
      <c r="N40" s="174"/>
      <c r="O40" s="95"/>
      <c r="P40" s="95"/>
      <c r="Q40" s="94"/>
      <c r="R40" s="94"/>
      <c r="S40" s="93"/>
      <c r="T40" s="175"/>
      <c r="U40" s="158">
        <f t="shared" si="1"/>
        <v>0</v>
      </c>
      <c r="V40" s="166">
        <f t="shared" si="2"/>
        <v>45000</v>
      </c>
      <c r="W40" s="158">
        <f t="shared" si="3"/>
        <v>0</v>
      </c>
      <c r="X40" s="166">
        <f t="shared" si="4"/>
        <v>0</v>
      </c>
      <c r="Y40" s="167">
        <f t="shared" si="5"/>
        <v>45000</v>
      </c>
      <c r="Z40" s="168" t="str">
        <f t="shared" si="6"/>
        <v/>
      </c>
    </row>
    <row r="41" spans="1:26" ht="20" customHeight="1">
      <c r="A41" s="3">
        <f t="shared" si="0"/>
        <v>29</v>
      </c>
      <c r="B41" s="9"/>
      <c r="C41" s="96"/>
      <c r="D41" s="96"/>
      <c r="E41" s="8"/>
      <c r="F41" s="8"/>
      <c r="G41" s="9"/>
      <c r="H41" s="9"/>
      <c r="I41" s="57"/>
      <c r="J41" s="68"/>
      <c r="K41" s="62"/>
      <c r="L41" s="63"/>
      <c r="M41" s="58"/>
      <c r="N41" s="174"/>
      <c r="O41" s="95"/>
      <c r="P41" s="95"/>
      <c r="Q41" s="94"/>
      <c r="R41" s="94"/>
      <c r="S41" s="93"/>
      <c r="T41" s="175"/>
      <c r="U41" s="158">
        <f t="shared" si="1"/>
        <v>0</v>
      </c>
      <c r="V41" s="166">
        <f t="shared" si="2"/>
        <v>45000</v>
      </c>
      <c r="W41" s="158">
        <f t="shared" si="3"/>
        <v>0</v>
      </c>
      <c r="X41" s="166">
        <f t="shared" si="4"/>
        <v>0</v>
      </c>
      <c r="Y41" s="167">
        <f t="shared" si="5"/>
        <v>45000</v>
      </c>
      <c r="Z41" s="168" t="str">
        <f t="shared" si="6"/>
        <v/>
      </c>
    </row>
    <row r="42" spans="1:26" ht="20" customHeight="1">
      <c r="A42" s="3">
        <f t="shared" si="0"/>
        <v>30</v>
      </c>
      <c r="B42" s="9"/>
      <c r="C42" s="96"/>
      <c r="D42" s="96"/>
      <c r="E42" s="8"/>
      <c r="F42" s="8"/>
      <c r="G42" s="9"/>
      <c r="H42" s="9"/>
      <c r="I42" s="57"/>
      <c r="J42" s="68"/>
      <c r="K42" s="62"/>
      <c r="L42" s="63"/>
      <c r="M42" s="58"/>
      <c r="N42" s="174"/>
      <c r="O42" s="95"/>
      <c r="P42" s="95"/>
      <c r="Q42" s="94"/>
      <c r="R42" s="94"/>
      <c r="S42" s="93"/>
      <c r="T42" s="175"/>
      <c r="U42" s="158">
        <f t="shared" si="1"/>
        <v>0</v>
      </c>
      <c r="V42" s="166">
        <f t="shared" si="2"/>
        <v>45000</v>
      </c>
      <c r="W42" s="158">
        <f t="shared" si="3"/>
        <v>0</v>
      </c>
      <c r="X42" s="166">
        <f t="shared" si="4"/>
        <v>0</v>
      </c>
      <c r="Y42" s="167">
        <f t="shared" si="5"/>
        <v>45000</v>
      </c>
      <c r="Z42" s="168" t="str">
        <f t="shared" si="6"/>
        <v/>
      </c>
    </row>
    <row r="43" spans="1:26" ht="20" customHeight="1">
      <c r="A43" s="3">
        <f t="shared" si="0"/>
        <v>31</v>
      </c>
      <c r="B43" s="9"/>
      <c r="C43" s="96"/>
      <c r="D43" s="96"/>
      <c r="E43" s="8"/>
      <c r="F43" s="8"/>
      <c r="G43" s="9"/>
      <c r="H43" s="9"/>
      <c r="I43" s="57"/>
      <c r="J43" s="68"/>
      <c r="K43" s="62"/>
      <c r="L43" s="63"/>
      <c r="M43" s="58"/>
      <c r="N43" s="174"/>
      <c r="O43" s="95"/>
      <c r="P43" s="95"/>
      <c r="Q43" s="94"/>
      <c r="R43" s="94"/>
      <c r="S43" s="93"/>
      <c r="T43" s="175"/>
      <c r="U43" s="158">
        <f t="shared" si="1"/>
        <v>0</v>
      </c>
      <c r="V43" s="166">
        <f t="shared" si="2"/>
        <v>45000</v>
      </c>
      <c r="W43" s="158">
        <f t="shared" si="3"/>
        <v>0</v>
      </c>
      <c r="X43" s="166">
        <f t="shared" si="4"/>
        <v>0</v>
      </c>
      <c r="Y43" s="167">
        <f t="shared" si="5"/>
        <v>45000</v>
      </c>
      <c r="Z43" s="168" t="str">
        <f t="shared" si="6"/>
        <v/>
      </c>
    </row>
    <row r="44" spans="1:26" ht="20" customHeight="1">
      <c r="A44" s="3">
        <f t="shared" si="0"/>
        <v>32</v>
      </c>
      <c r="B44" s="9"/>
      <c r="C44" s="96"/>
      <c r="D44" s="96"/>
      <c r="E44" s="8"/>
      <c r="F44" s="8"/>
      <c r="G44" s="9"/>
      <c r="H44" s="9"/>
      <c r="I44" s="57"/>
      <c r="J44" s="68"/>
      <c r="K44" s="62"/>
      <c r="L44" s="63"/>
      <c r="M44" s="58"/>
      <c r="N44" s="174"/>
      <c r="O44" s="95"/>
      <c r="P44" s="95"/>
      <c r="Q44" s="94"/>
      <c r="R44" s="94"/>
      <c r="S44" s="93"/>
      <c r="T44" s="175"/>
      <c r="U44" s="158">
        <f t="shared" si="1"/>
        <v>0</v>
      </c>
      <c r="V44" s="166">
        <f t="shared" si="2"/>
        <v>45000</v>
      </c>
      <c r="W44" s="158">
        <f t="shared" si="3"/>
        <v>0</v>
      </c>
      <c r="X44" s="166">
        <f t="shared" si="4"/>
        <v>0</v>
      </c>
      <c r="Y44" s="167">
        <f t="shared" si="5"/>
        <v>45000</v>
      </c>
      <c r="Z44" s="168" t="str">
        <f t="shared" si="6"/>
        <v/>
      </c>
    </row>
    <row r="45" spans="1:26" ht="20" customHeight="1">
      <c r="A45" s="3">
        <f t="shared" si="0"/>
        <v>33</v>
      </c>
      <c r="B45" s="9"/>
      <c r="C45" s="96"/>
      <c r="D45" s="96"/>
      <c r="E45" s="8"/>
      <c r="F45" s="8"/>
      <c r="G45" s="9"/>
      <c r="H45" s="9"/>
      <c r="I45" s="57"/>
      <c r="J45" s="68"/>
      <c r="K45" s="62"/>
      <c r="L45" s="63"/>
      <c r="M45" s="58"/>
      <c r="N45" s="174"/>
      <c r="O45" s="97"/>
      <c r="P45" s="97"/>
      <c r="Q45" s="94"/>
      <c r="R45" s="94"/>
      <c r="S45" s="93"/>
      <c r="T45" s="175"/>
      <c r="U45" s="158">
        <f t="shared" si="1"/>
        <v>0</v>
      </c>
      <c r="V45" s="166">
        <f t="shared" si="2"/>
        <v>45000</v>
      </c>
      <c r="W45" s="158">
        <f t="shared" si="3"/>
        <v>0</v>
      </c>
      <c r="X45" s="166">
        <f t="shared" si="4"/>
        <v>0</v>
      </c>
      <c r="Y45" s="167">
        <f t="shared" si="5"/>
        <v>45000</v>
      </c>
      <c r="Z45" s="168" t="str">
        <f t="shared" si="6"/>
        <v/>
      </c>
    </row>
    <row r="46" spans="1:26" ht="20" customHeight="1">
      <c r="A46" s="3">
        <f t="shared" si="0"/>
        <v>34</v>
      </c>
      <c r="B46" s="9"/>
      <c r="C46" s="96"/>
      <c r="D46" s="96"/>
      <c r="E46" s="8"/>
      <c r="F46" s="8"/>
      <c r="G46" s="9"/>
      <c r="H46" s="9"/>
      <c r="I46" s="57"/>
      <c r="J46" s="68"/>
      <c r="K46" s="62"/>
      <c r="L46" s="63"/>
      <c r="M46" s="58"/>
      <c r="N46" s="174"/>
      <c r="O46" s="95"/>
      <c r="P46" s="95"/>
      <c r="Q46" s="94"/>
      <c r="R46" s="94"/>
      <c r="S46" s="93"/>
      <c r="T46" s="175"/>
      <c r="U46" s="158">
        <f t="shared" si="1"/>
        <v>0</v>
      </c>
      <c r="V46" s="166">
        <f t="shared" si="2"/>
        <v>45000</v>
      </c>
      <c r="W46" s="158">
        <f t="shared" si="3"/>
        <v>0</v>
      </c>
      <c r="X46" s="166">
        <f t="shared" si="4"/>
        <v>0</v>
      </c>
      <c r="Y46" s="167">
        <f t="shared" si="5"/>
        <v>45000</v>
      </c>
      <c r="Z46" s="168" t="str">
        <f t="shared" si="6"/>
        <v/>
      </c>
    </row>
    <row r="47" spans="1:26" ht="20" customHeight="1">
      <c r="A47" s="3">
        <f t="shared" si="0"/>
        <v>35</v>
      </c>
      <c r="B47" s="9"/>
      <c r="C47" s="96"/>
      <c r="D47" s="96"/>
      <c r="E47" s="8"/>
      <c r="F47" s="8"/>
      <c r="G47" s="9"/>
      <c r="H47" s="9"/>
      <c r="I47" s="57"/>
      <c r="J47" s="68"/>
      <c r="K47" s="62"/>
      <c r="L47" s="63"/>
      <c r="M47" s="58"/>
      <c r="N47" s="174"/>
      <c r="O47" s="95"/>
      <c r="P47" s="95"/>
      <c r="Q47" s="94"/>
      <c r="R47" s="94"/>
      <c r="S47" s="93"/>
      <c r="T47" s="175"/>
      <c r="U47" s="158">
        <f t="shared" si="1"/>
        <v>0</v>
      </c>
      <c r="V47" s="166">
        <f t="shared" si="2"/>
        <v>45000</v>
      </c>
      <c r="W47" s="158">
        <f t="shared" si="3"/>
        <v>0</v>
      </c>
      <c r="X47" s="166">
        <f t="shared" si="4"/>
        <v>0</v>
      </c>
      <c r="Y47" s="167">
        <f t="shared" si="5"/>
        <v>45000</v>
      </c>
      <c r="Z47" s="168" t="str">
        <f t="shared" si="6"/>
        <v/>
      </c>
    </row>
    <row r="48" spans="1:26" ht="20" customHeight="1">
      <c r="A48" s="3">
        <f t="shared" si="0"/>
        <v>36</v>
      </c>
      <c r="B48" s="9"/>
      <c r="C48" s="96"/>
      <c r="D48" s="96"/>
      <c r="E48" s="8"/>
      <c r="F48" s="8"/>
      <c r="G48" s="9"/>
      <c r="H48" s="9"/>
      <c r="I48" s="57"/>
      <c r="J48" s="68"/>
      <c r="K48" s="62"/>
      <c r="L48" s="63"/>
      <c r="M48" s="58"/>
      <c r="N48" s="174"/>
      <c r="O48" s="95"/>
      <c r="P48" s="95"/>
      <c r="Q48" s="94"/>
      <c r="R48" s="94"/>
      <c r="S48" s="93"/>
      <c r="T48" s="175"/>
      <c r="U48" s="158">
        <f t="shared" si="1"/>
        <v>0</v>
      </c>
      <c r="V48" s="166">
        <f t="shared" si="2"/>
        <v>45000</v>
      </c>
      <c r="W48" s="158">
        <f t="shared" si="3"/>
        <v>0</v>
      </c>
      <c r="X48" s="166">
        <f t="shared" si="4"/>
        <v>0</v>
      </c>
      <c r="Y48" s="167">
        <f t="shared" si="5"/>
        <v>45000</v>
      </c>
      <c r="Z48" s="168" t="str">
        <f t="shared" si="6"/>
        <v/>
      </c>
    </row>
    <row r="49" spans="1:26" ht="20" customHeight="1">
      <c r="A49" s="3">
        <f t="shared" si="0"/>
        <v>37</v>
      </c>
      <c r="B49" s="9"/>
      <c r="C49" s="96"/>
      <c r="D49" s="96"/>
      <c r="E49" s="8"/>
      <c r="F49" s="8"/>
      <c r="G49" s="9"/>
      <c r="H49" s="9"/>
      <c r="I49" s="57"/>
      <c r="J49" s="68"/>
      <c r="K49" s="62"/>
      <c r="L49" s="63"/>
      <c r="M49" s="58"/>
      <c r="N49" s="174"/>
      <c r="O49" s="95"/>
      <c r="P49" s="95"/>
      <c r="Q49" s="94"/>
      <c r="R49" s="94"/>
      <c r="S49" s="93"/>
      <c r="T49" s="175"/>
      <c r="U49" s="158">
        <f t="shared" si="1"/>
        <v>0</v>
      </c>
      <c r="V49" s="166">
        <f t="shared" si="2"/>
        <v>45000</v>
      </c>
      <c r="W49" s="158">
        <f t="shared" si="3"/>
        <v>0</v>
      </c>
      <c r="X49" s="166">
        <f t="shared" si="4"/>
        <v>0</v>
      </c>
      <c r="Y49" s="167">
        <f t="shared" si="5"/>
        <v>45000</v>
      </c>
      <c r="Z49" s="168" t="str">
        <f t="shared" si="6"/>
        <v/>
      </c>
    </row>
    <row r="50" spans="1:26" ht="20" customHeight="1">
      <c r="A50" s="3">
        <f t="shared" si="0"/>
        <v>38</v>
      </c>
      <c r="B50" s="9"/>
      <c r="C50" s="96"/>
      <c r="D50" s="96"/>
      <c r="E50" s="8"/>
      <c r="F50" s="8"/>
      <c r="G50" s="9"/>
      <c r="H50" s="9"/>
      <c r="I50" s="57"/>
      <c r="J50" s="68"/>
      <c r="K50" s="62"/>
      <c r="L50" s="63"/>
      <c r="M50" s="58"/>
      <c r="N50" s="174"/>
      <c r="O50" s="95"/>
      <c r="P50" s="95"/>
      <c r="Q50" s="94"/>
      <c r="R50" s="94"/>
      <c r="S50" s="93"/>
      <c r="T50" s="175"/>
      <c r="U50" s="158">
        <f t="shared" si="1"/>
        <v>0</v>
      </c>
      <c r="V50" s="166">
        <f t="shared" si="2"/>
        <v>45000</v>
      </c>
      <c r="W50" s="158">
        <f t="shared" si="3"/>
        <v>0</v>
      </c>
      <c r="X50" s="166">
        <f t="shared" si="4"/>
        <v>0</v>
      </c>
      <c r="Y50" s="167">
        <f t="shared" si="5"/>
        <v>45000</v>
      </c>
      <c r="Z50" s="168" t="str">
        <f t="shared" si="6"/>
        <v/>
      </c>
    </row>
    <row r="51" spans="1:26" ht="20" customHeight="1">
      <c r="A51" s="3">
        <f t="shared" si="0"/>
        <v>39</v>
      </c>
      <c r="B51" s="9"/>
      <c r="C51" s="96"/>
      <c r="D51" s="96"/>
      <c r="E51" s="8"/>
      <c r="F51" s="8"/>
      <c r="G51" s="9"/>
      <c r="H51" s="9"/>
      <c r="I51" s="57"/>
      <c r="J51" s="68"/>
      <c r="K51" s="62"/>
      <c r="L51" s="63"/>
      <c r="M51" s="58"/>
      <c r="N51" s="174"/>
      <c r="O51" s="95"/>
      <c r="P51" s="95"/>
      <c r="Q51" s="94"/>
      <c r="R51" s="94"/>
      <c r="S51" s="93"/>
      <c r="T51" s="175"/>
      <c r="U51" s="158">
        <f t="shared" si="1"/>
        <v>0</v>
      </c>
      <c r="V51" s="166">
        <f t="shared" si="2"/>
        <v>45000</v>
      </c>
      <c r="W51" s="158">
        <f t="shared" si="3"/>
        <v>0</v>
      </c>
      <c r="X51" s="166">
        <f t="shared" si="4"/>
        <v>0</v>
      </c>
      <c r="Y51" s="167">
        <f t="shared" si="5"/>
        <v>45000</v>
      </c>
      <c r="Z51" s="168" t="str">
        <f t="shared" si="6"/>
        <v/>
      </c>
    </row>
    <row r="52" spans="1:26" ht="20" customHeight="1" thickBot="1">
      <c r="A52" s="3">
        <f t="shared" si="0"/>
        <v>40</v>
      </c>
      <c r="B52" s="9"/>
      <c r="C52" s="96"/>
      <c r="D52" s="96"/>
      <c r="E52" s="8"/>
      <c r="F52" s="8"/>
      <c r="G52" s="9"/>
      <c r="H52" s="9"/>
      <c r="I52" s="57"/>
      <c r="J52" s="61"/>
      <c r="K52" s="69"/>
      <c r="L52" s="70"/>
      <c r="M52" s="58"/>
      <c r="N52" s="177"/>
      <c r="O52" s="178"/>
      <c r="P52" s="178"/>
      <c r="Q52" s="179"/>
      <c r="R52" s="179"/>
      <c r="S52" s="180"/>
      <c r="T52" s="181"/>
      <c r="U52" s="158">
        <f t="shared" si="1"/>
        <v>0</v>
      </c>
      <c r="V52" s="166">
        <f t="shared" si="2"/>
        <v>45000</v>
      </c>
      <c r="W52" s="158">
        <f t="shared" si="3"/>
        <v>0</v>
      </c>
      <c r="X52" s="166">
        <f t="shared" si="4"/>
        <v>0</v>
      </c>
      <c r="Y52" s="167">
        <f t="shared" si="5"/>
        <v>45000</v>
      </c>
      <c r="Z52" s="168" t="str">
        <f t="shared" si="6"/>
        <v/>
      </c>
    </row>
    <row r="53" spans="1:26" ht="20" customHeight="1" thickTop="1">
      <c r="A53" s="22"/>
      <c r="B53" s="22"/>
      <c r="C53" s="22"/>
      <c r="D53" s="22"/>
      <c r="E53" s="77"/>
      <c r="F53" s="77"/>
      <c r="G53" s="22"/>
      <c r="H53" s="22"/>
      <c r="I53" s="71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169"/>
      <c r="V53" s="169"/>
      <c r="W53" s="169"/>
      <c r="X53" s="169"/>
      <c r="Y53" s="169"/>
      <c r="Z53" s="170"/>
    </row>
    <row r="54" spans="1:26" ht="13">
      <c r="A54" s="22"/>
      <c r="B54" s="22"/>
      <c r="C54" s="22"/>
      <c r="D54" s="22"/>
      <c r="E54" s="77"/>
      <c r="F54" s="77"/>
      <c r="G54" s="22"/>
      <c r="H54" s="22"/>
      <c r="I54" s="71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169"/>
      <c r="V54" s="169"/>
      <c r="W54" s="169"/>
      <c r="X54" s="169"/>
      <c r="Y54" s="169"/>
      <c r="Z54" s="170"/>
    </row>
    <row r="55" spans="1:26" ht="13">
      <c r="A55" s="22"/>
      <c r="B55" s="22"/>
      <c r="C55" s="22"/>
      <c r="D55" s="22"/>
      <c r="E55" s="77"/>
      <c r="F55" s="77"/>
      <c r="G55" s="22"/>
      <c r="H55" s="22"/>
      <c r="I55" s="71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169">
        <f>SUM(U13:U52)</f>
        <v>45000</v>
      </c>
      <c r="V55" s="169"/>
      <c r="W55" s="169">
        <f>SUM(W13:W52)</f>
        <v>0</v>
      </c>
      <c r="X55" s="169"/>
      <c r="Y55" s="169"/>
      <c r="Z55" s="170"/>
    </row>
    <row r="56" spans="1:26" ht="20" customHeight="1">
      <c r="X56" s="24"/>
    </row>
    <row r="57" spans="1:26" ht="20" customHeight="1">
      <c r="D57" s="79" t="s">
        <v>24</v>
      </c>
    </row>
    <row r="58" spans="1:26" ht="20" customHeight="1">
      <c r="D58" s="80" t="s">
        <v>107</v>
      </c>
    </row>
    <row r="59" spans="1:26" ht="20" customHeight="1">
      <c r="D59" s="80"/>
    </row>
    <row r="60" spans="1:26" ht="20" customHeight="1">
      <c r="D60" s="80"/>
    </row>
    <row r="61" spans="1:26" ht="20" customHeight="1">
      <c r="D61" s="80"/>
    </row>
    <row r="62" spans="1:26" ht="20" customHeight="1">
      <c r="D62" s="80"/>
    </row>
    <row r="63" spans="1:26" ht="20" customHeight="1">
      <c r="D63" s="173" t="s">
        <v>18</v>
      </c>
      <c r="E63" s="2"/>
    </row>
    <row r="64" spans="1:26" ht="19.5" customHeight="1">
      <c r="D64" s="21" t="s">
        <v>97</v>
      </c>
    </row>
    <row r="65" spans="3:5" ht="20" customHeight="1">
      <c r="D65" s="21" t="s">
        <v>98</v>
      </c>
    </row>
    <row r="66" spans="3:5" ht="20" customHeight="1">
      <c r="D66" s="21" t="s">
        <v>99</v>
      </c>
    </row>
    <row r="67" spans="3:5" ht="20" customHeight="1">
      <c r="D67" s="21" t="s">
        <v>100</v>
      </c>
    </row>
    <row r="68" spans="3:5" ht="20" customHeight="1">
      <c r="D68" s="21" t="s">
        <v>17</v>
      </c>
    </row>
    <row r="69" spans="3:5" ht="20" customHeight="1">
      <c r="D69" s="21" t="s">
        <v>101</v>
      </c>
    </row>
    <row r="70" spans="3:5" ht="20" customHeight="1">
      <c r="C70" s="22"/>
      <c r="D70" s="22"/>
      <c r="E70" s="77"/>
    </row>
    <row r="71" spans="3:5" ht="20" customHeight="1">
      <c r="C71" s="22"/>
      <c r="D71" s="172" t="s">
        <v>41</v>
      </c>
      <c r="E71" s="77"/>
    </row>
    <row r="72" spans="3:5" ht="20" customHeight="1">
      <c r="C72" s="22"/>
      <c r="D72" s="22" t="s">
        <v>45</v>
      </c>
      <c r="E72" s="77"/>
    </row>
    <row r="73" spans="3:5" ht="20" customHeight="1">
      <c r="C73" s="22"/>
      <c r="D73" s="22" t="s">
        <v>44</v>
      </c>
      <c r="E73" s="77"/>
    </row>
    <row r="74" spans="3:5" ht="20" customHeight="1">
      <c r="C74" s="22"/>
      <c r="D74" s="22"/>
      <c r="E74" s="77"/>
    </row>
    <row r="75" spans="3:5" ht="20" customHeight="1">
      <c r="C75" s="22"/>
      <c r="D75" s="172" t="s">
        <v>46</v>
      </c>
      <c r="E75" s="77"/>
    </row>
    <row r="76" spans="3:5" ht="20" customHeight="1">
      <c r="C76" s="22"/>
      <c r="D76" s="22" t="s">
        <v>47</v>
      </c>
      <c r="E76" s="77"/>
    </row>
    <row r="77" spans="3:5" ht="20" customHeight="1">
      <c r="C77" s="22"/>
      <c r="D77" s="22" t="s">
        <v>48</v>
      </c>
      <c r="E77" s="77"/>
    </row>
    <row r="78" spans="3:5" ht="20" customHeight="1">
      <c r="C78" s="22"/>
      <c r="D78" s="22"/>
      <c r="E78" s="77"/>
    </row>
    <row r="79" spans="3:5" ht="20" customHeight="1">
      <c r="D79" s="171" t="s">
        <v>42</v>
      </c>
    </row>
    <row r="80" spans="3:5" ht="20" customHeight="1">
      <c r="D80" s="2" t="s">
        <v>51</v>
      </c>
    </row>
    <row r="81" spans="4:4" ht="20" customHeight="1">
      <c r="D81" s="2" t="s">
        <v>52</v>
      </c>
    </row>
    <row r="82" spans="4:4" ht="20" customHeight="1">
      <c r="D82" s="2" t="s">
        <v>53</v>
      </c>
    </row>
    <row r="83" spans="4:4" ht="20" customHeight="1">
      <c r="D83" s="2" t="s">
        <v>54</v>
      </c>
    </row>
    <row r="84" spans="4:4" ht="20" customHeight="1">
      <c r="D84" s="2" t="s">
        <v>55</v>
      </c>
    </row>
    <row r="85" spans="4:4" ht="20" customHeight="1">
      <c r="D85" s="2" t="s">
        <v>56</v>
      </c>
    </row>
    <row r="86" spans="4:4" ht="20" customHeight="1">
      <c r="D86" s="2" t="s">
        <v>57</v>
      </c>
    </row>
    <row r="87" spans="4:4" ht="20" customHeight="1">
      <c r="D87" s="2" t="s">
        <v>58</v>
      </c>
    </row>
    <row r="88" spans="4:4" ht="20" customHeight="1">
      <c r="D88" s="2" t="s">
        <v>59</v>
      </c>
    </row>
    <row r="89" spans="4:4" ht="20" customHeight="1">
      <c r="D89" s="2" t="s">
        <v>60</v>
      </c>
    </row>
  </sheetData>
  <mergeCells count="4">
    <mergeCell ref="W11:Y11"/>
    <mergeCell ref="U11:V11"/>
    <mergeCell ref="E6:F6"/>
    <mergeCell ref="N11:T11"/>
  </mergeCells>
  <dataValidations count="5">
    <dataValidation showInputMessage="1" showErrorMessage="1" sqref="J13:J52 N13:T52" xr:uid="{00000000-0002-0000-0000-000000000000}"/>
    <dataValidation type="list" allowBlank="1" showInputMessage="1" showErrorMessage="1" sqref="H13:H52" xr:uid="{00000000-0002-0000-0000-000001000000}">
      <formula1>$D$64:$D$69</formula1>
    </dataValidation>
    <dataValidation type="list" showInputMessage="1" showErrorMessage="1" sqref="K13:K52" xr:uid="{00000000-0002-0000-0000-000002000000}">
      <formula1>$D$72:$D$73</formula1>
    </dataValidation>
    <dataValidation type="list" showInputMessage="1" showErrorMessage="1" sqref="M13:M52" xr:uid="{00000000-0002-0000-0000-000003000000}">
      <formula1>$D$76:$D$77</formula1>
    </dataValidation>
    <dataValidation type="list" showInputMessage="1" showErrorMessage="1" sqref="L13:L52" xr:uid="{00000000-0002-0000-0000-000004000000}">
      <formula1>$D$80:$D$89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Code Hardship Repair
FY 2015-2016</oddHeader>
    <oddFooter xml:space="preserve">&amp;L&amp;8&amp;Z&amp;F&amp;C&amp;8&amp;P of &amp;N&amp;R&amp;8&amp;D; &amp;T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2"/>
    <pageSetUpPr fitToPage="1"/>
  </sheetPr>
  <dimension ref="A1:Y89"/>
  <sheetViews>
    <sheetView showGridLines="0" topLeftCell="A7" zoomScale="85" zoomScaleNormal="85" workbookViewId="0">
      <selection activeCell="G31" sqref="G31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24.5" style="1" customWidth="1"/>
    <col min="6" max="6" width="21.6640625" style="2" customWidth="1"/>
    <col min="7" max="7" width="23.6640625" style="2" bestFit="1" customWidth="1"/>
    <col min="8" max="8" width="12.5" style="1" customWidth="1"/>
    <col min="9" max="10" width="14.5" style="2" customWidth="1"/>
    <col min="11" max="11" width="19.5" style="2" customWidth="1"/>
    <col min="12" max="19" width="14.5" style="2" customWidth="1"/>
    <col min="20" max="20" width="14.33203125" style="1" hidden="1" customWidth="1"/>
    <col min="21" max="21" width="27.6640625" style="1" hidden="1" customWidth="1"/>
    <col min="22" max="22" width="12.1640625" style="1" hidden="1" customWidth="1"/>
    <col min="23" max="23" width="13.33203125" style="1" hidden="1" customWidth="1"/>
    <col min="24" max="24" width="15.5" style="1" hidden="1" customWidth="1"/>
    <col min="25" max="25" width="0.6640625" style="1" customWidth="1"/>
    <col min="26" max="16384" width="9.1640625" style="1"/>
  </cols>
  <sheetData>
    <row r="1" spans="1:25" s="106" customFormat="1" ht="17" customHeight="1" thickBot="1">
      <c r="A1" s="72" t="s">
        <v>109</v>
      </c>
      <c r="B1" s="72"/>
      <c r="C1" s="72"/>
      <c r="D1" s="110"/>
      <c r="E1" s="110"/>
      <c r="G1" s="107"/>
      <c r="H1" s="109"/>
      <c r="I1" s="108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5" s="106" customFormat="1" ht="18" customHeight="1">
      <c r="A2" s="107"/>
      <c r="B2" s="107"/>
      <c r="C2" s="107"/>
      <c r="D2" s="40" t="s">
        <v>91</v>
      </c>
      <c r="E2" s="41">
        <v>52500</v>
      </c>
      <c r="F2" s="56"/>
      <c r="G2" s="152" t="s">
        <v>90</v>
      </c>
      <c r="H2" s="153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5" s="106" customFormat="1" ht="18" customHeight="1">
      <c r="A3" s="107"/>
      <c r="B3" s="107"/>
      <c r="C3" s="107"/>
      <c r="D3" s="43" t="s">
        <v>6</v>
      </c>
      <c r="E3" s="44">
        <v>39000</v>
      </c>
      <c r="F3" s="56"/>
      <c r="G3" s="154" t="s">
        <v>102</v>
      </c>
      <c r="H3" s="155">
        <f>COUNTIF(G13:G52, "Eligibility Review")</f>
        <v>1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5" s="106" customFormat="1" ht="18" customHeight="1">
      <c r="A4" s="107"/>
      <c r="B4" s="107"/>
      <c r="C4" s="107"/>
      <c r="D4" s="47" t="s">
        <v>89</v>
      </c>
      <c r="E4" s="48">
        <f>SUM(E2:E3)</f>
        <v>91500</v>
      </c>
      <c r="F4" s="56"/>
      <c r="G4" s="154" t="s">
        <v>103</v>
      </c>
      <c r="H4" s="155">
        <f>COUNTIF(G13:G52, "Pre-Construction")</f>
        <v>1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06" customFormat="1" ht="18" customHeight="1">
      <c r="A5" s="107"/>
      <c r="B5" s="107"/>
      <c r="C5" s="107"/>
      <c r="D5" s="49"/>
      <c r="E5" s="50"/>
      <c r="F5" s="51"/>
      <c r="G5" s="154" t="s">
        <v>104</v>
      </c>
      <c r="H5" s="155">
        <f>COUNTIF(G13:G52, "Construction")</f>
        <v>1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5" s="106" customFormat="1" ht="18" customHeight="1">
      <c r="A6" s="107"/>
      <c r="B6" s="107"/>
      <c r="C6" s="107"/>
      <c r="D6" s="227" t="s">
        <v>88</v>
      </c>
      <c r="E6" s="228"/>
      <c r="F6" s="51"/>
      <c r="G6" s="154" t="s">
        <v>105</v>
      </c>
      <c r="H6" s="155">
        <f>COUNTIF(G13:G52, "Closeout")</f>
        <v>11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5" s="106" customFormat="1" ht="18" customHeight="1">
      <c r="A7" s="107"/>
      <c r="B7" s="107"/>
      <c r="C7" s="107"/>
      <c r="D7" s="52" t="s">
        <v>87</v>
      </c>
      <c r="E7" s="53">
        <f>T55</f>
        <v>5000</v>
      </c>
      <c r="F7" s="51"/>
      <c r="G7" s="154" t="s">
        <v>22</v>
      </c>
      <c r="H7" s="155">
        <f>COUNTIF(G13:G52, "Withdrawn")</f>
        <v>3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5" s="106" customFormat="1" ht="18" customHeight="1" thickBot="1">
      <c r="A8" s="107"/>
      <c r="B8" s="107"/>
      <c r="C8" s="107"/>
      <c r="D8" s="52" t="s">
        <v>86</v>
      </c>
      <c r="E8" s="53">
        <f>V55</f>
        <v>55393</v>
      </c>
      <c r="F8" s="51"/>
      <c r="G8" s="156" t="s">
        <v>106</v>
      </c>
      <c r="H8" s="157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5" s="106" customFormat="1" ht="18" customHeight="1">
      <c r="A9" s="107"/>
      <c r="B9" s="107"/>
      <c r="C9" s="107"/>
      <c r="D9" s="54" t="s">
        <v>85</v>
      </c>
      <c r="E9" s="55">
        <f>E4-E8</f>
        <v>36107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5" s="106" customFormat="1" ht="17" customHeight="1" thickBot="1">
      <c r="A10" s="107"/>
      <c r="B10" s="107"/>
      <c r="C10" s="107"/>
      <c r="D10" s="49"/>
      <c r="E10" s="50"/>
      <c r="F10" s="107"/>
      <c r="G10" s="51"/>
      <c r="H10" s="50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</row>
    <row r="11" spans="1:25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29" t="s">
        <v>84</v>
      </c>
      <c r="N11" s="230"/>
      <c r="O11" s="230"/>
      <c r="P11" s="230"/>
      <c r="Q11" s="230"/>
      <c r="R11" s="230"/>
      <c r="S11" s="231"/>
      <c r="T11" s="224" t="s">
        <v>83</v>
      </c>
      <c r="U11" s="226"/>
      <c r="V11" s="224" t="s">
        <v>8</v>
      </c>
      <c r="W11" s="225"/>
      <c r="X11" s="226"/>
      <c r="Y11" s="159" t="s">
        <v>82</v>
      </c>
    </row>
    <row r="12" spans="1:25" ht="50.25" customHeight="1" thickBot="1">
      <c r="A12" s="195" t="s">
        <v>4</v>
      </c>
      <c r="B12" s="196" t="s">
        <v>80</v>
      </c>
      <c r="C12" s="196" t="s">
        <v>0</v>
      </c>
      <c r="D12" s="197" t="s">
        <v>79</v>
      </c>
      <c r="E12" s="197" t="s">
        <v>3</v>
      </c>
      <c r="F12" s="197" t="s">
        <v>65</v>
      </c>
      <c r="G12" s="197" t="s">
        <v>7</v>
      </c>
      <c r="H12" s="196" t="s">
        <v>78</v>
      </c>
      <c r="I12" s="198" t="s">
        <v>40</v>
      </c>
      <c r="J12" s="199" t="s">
        <v>41</v>
      </c>
      <c r="K12" s="199" t="s">
        <v>42</v>
      </c>
      <c r="L12" s="200" t="s">
        <v>43</v>
      </c>
      <c r="M12" s="203" t="s">
        <v>77</v>
      </c>
      <c r="N12" s="204" t="s">
        <v>76</v>
      </c>
      <c r="O12" s="204" t="s">
        <v>75</v>
      </c>
      <c r="P12" s="205" t="s">
        <v>74</v>
      </c>
      <c r="Q12" s="205" t="s">
        <v>73</v>
      </c>
      <c r="R12" s="205" t="s">
        <v>72</v>
      </c>
      <c r="S12" s="206" t="s">
        <v>71</v>
      </c>
      <c r="T12" s="160" t="s">
        <v>69</v>
      </c>
      <c r="U12" s="161" t="s">
        <v>70</v>
      </c>
      <c r="V12" s="162" t="s">
        <v>69</v>
      </c>
      <c r="W12" s="161" t="s">
        <v>68</v>
      </c>
      <c r="X12" s="163" t="s">
        <v>67</v>
      </c>
      <c r="Y12" s="164" t="s">
        <v>13</v>
      </c>
    </row>
    <row r="13" spans="1:25" ht="20" customHeight="1">
      <c r="A13" s="185">
        <v>1</v>
      </c>
      <c r="B13" s="187"/>
      <c r="C13" s="187"/>
      <c r="D13" s="188" t="s">
        <v>180</v>
      </c>
      <c r="E13" s="188" t="s">
        <v>181</v>
      </c>
      <c r="F13" s="105"/>
      <c r="G13" s="189" t="s">
        <v>100</v>
      </c>
      <c r="H13" s="190">
        <v>4633</v>
      </c>
      <c r="I13" s="191">
        <v>1</v>
      </c>
      <c r="J13" s="192" t="s">
        <v>45</v>
      </c>
      <c r="K13" s="193" t="s">
        <v>51</v>
      </c>
      <c r="L13" s="194"/>
      <c r="M13" s="201">
        <v>42247</v>
      </c>
      <c r="N13" s="183" t="s">
        <v>298</v>
      </c>
      <c r="O13" s="217">
        <v>42277</v>
      </c>
      <c r="P13" s="182">
        <v>42297</v>
      </c>
      <c r="Q13" s="182">
        <v>42332</v>
      </c>
      <c r="R13" s="184">
        <v>42343</v>
      </c>
      <c r="S13" s="202">
        <v>42384</v>
      </c>
      <c r="T13" s="158">
        <f>IF(OR(G13="Eligibility Review", G13="Pre-Construction"), H13, 0)</f>
        <v>0</v>
      </c>
      <c r="U13" s="165">
        <f>T13</f>
        <v>0</v>
      </c>
      <c r="V13" s="158">
        <f>IF(OR(G13="Construction", G13="Closeout"), H13, 0)</f>
        <v>4633</v>
      </c>
      <c r="W13" s="166">
        <f>V13</f>
        <v>4633</v>
      </c>
      <c r="X13" s="167">
        <f>E4-W13</f>
        <v>86867</v>
      </c>
      <c r="Y13" s="168">
        <f>$E$4-T13-V13</f>
        <v>86867</v>
      </c>
    </row>
    <row r="14" spans="1:25" ht="19.5" customHeight="1">
      <c r="A14" s="3">
        <f t="shared" ref="A14:A52" si="0">A13+1</f>
        <v>2</v>
      </c>
      <c r="B14" s="96"/>
      <c r="C14" s="96"/>
      <c r="D14" s="75" t="s">
        <v>182</v>
      </c>
      <c r="E14" s="75" t="s">
        <v>183</v>
      </c>
      <c r="F14" s="76"/>
      <c r="G14" s="9" t="s">
        <v>100</v>
      </c>
      <c r="H14" s="102">
        <v>5000</v>
      </c>
      <c r="I14" s="68">
        <v>3</v>
      </c>
      <c r="J14" s="100" t="s">
        <v>45</v>
      </c>
      <c r="K14" s="63" t="s">
        <v>52</v>
      </c>
      <c r="L14" s="58"/>
      <c r="M14" s="174">
        <v>42247</v>
      </c>
      <c r="N14" s="97" t="s">
        <v>298</v>
      </c>
      <c r="O14" s="219">
        <v>42300</v>
      </c>
      <c r="P14" s="94">
        <v>42304</v>
      </c>
      <c r="Q14" s="94">
        <v>42339</v>
      </c>
      <c r="R14" s="93">
        <v>42366</v>
      </c>
      <c r="S14" s="176"/>
      <c r="T14" s="158">
        <f t="shared" ref="T14:T52" si="1">IF(OR(G14="Eligibility Review", G14="Pre-Construction"), H14, 0)</f>
        <v>0</v>
      </c>
      <c r="U14" s="166">
        <f t="shared" ref="U14:U52" si="2">IF(T14="","",T14+U13)</f>
        <v>0</v>
      </c>
      <c r="V14" s="158">
        <f t="shared" ref="V14:V52" si="3">IF(OR(G14="Construction", G14="Closeout"), H14, 0)</f>
        <v>5000</v>
      </c>
      <c r="W14" s="166">
        <f t="shared" ref="W14:W52" si="4">IF(V14="","",V14+W13)</f>
        <v>9633</v>
      </c>
      <c r="X14" s="167">
        <f t="shared" ref="X14:X52" si="5">IF(V14="","",$E$4-W14)</f>
        <v>81867</v>
      </c>
      <c r="Y14" s="168">
        <f t="shared" ref="Y14:Y52" si="6">IF(D14="","",(Y13-T14-V14))</f>
        <v>81867</v>
      </c>
    </row>
    <row r="15" spans="1:25" ht="20" customHeight="1">
      <c r="A15" s="3">
        <f t="shared" si="0"/>
        <v>3</v>
      </c>
      <c r="B15" s="96"/>
      <c r="C15" s="96"/>
      <c r="D15" s="75" t="s">
        <v>184</v>
      </c>
      <c r="E15" s="75" t="s">
        <v>185</v>
      </c>
      <c r="F15" s="76"/>
      <c r="G15" s="9" t="s">
        <v>17</v>
      </c>
      <c r="H15" s="57"/>
      <c r="I15" s="68"/>
      <c r="J15" s="69"/>
      <c r="K15" s="70"/>
      <c r="L15" s="58"/>
      <c r="M15" s="174"/>
      <c r="N15" s="97"/>
      <c r="O15" s="97"/>
      <c r="P15" s="94"/>
      <c r="Q15" s="94"/>
      <c r="R15" s="93"/>
      <c r="S15" s="176"/>
      <c r="T15" s="158">
        <f t="shared" si="1"/>
        <v>0</v>
      </c>
      <c r="U15" s="166">
        <f t="shared" si="2"/>
        <v>0</v>
      </c>
      <c r="V15" s="158">
        <f t="shared" si="3"/>
        <v>0</v>
      </c>
      <c r="W15" s="166">
        <f t="shared" si="4"/>
        <v>9633</v>
      </c>
      <c r="X15" s="167">
        <f t="shared" si="5"/>
        <v>81867</v>
      </c>
      <c r="Y15" s="168">
        <f t="shared" si="6"/>
        <v>81867</v>
      </c>
    </row>
    <row r="16" spans="1:25" ht="20" customHeight="1">
      <c r="A16" s="3">
        <f t="shared" si="0"/>
        <v>4</v>
      </c>
      <c r="B16" s="96"/>
      <c r="C16" s="96"/>
      <c r="D16" s="75" t="s">
        <v>186</v>
      </c>
      <c r="E16" s="75" t="s">
        <v>187</v>
      </c>
      <c r="F16" s="76"/>
      <c r="G16" s="9" t="s">
        <v>100</v>
      </c>
      <c r="H16" s="57">
        <v>5000</v>
      </c>
      <c r="I16" s="61">
        <v>1</v>
      </c>
      <c r="J16" s="100" t="s">
        <v>45</v>
      </c>
      <c r="K16" s="104" t="s">
        <v>51</v>
      </c>
      <c r="L16" s="58"/>
      <c r="M16" s="174">
        <v>42255</v>
      </c>
      <c r="N16" s="103" t="s">
        <v>298</v>
      </c>
      <c r="O16" s="218">
        <v>42272</v>
      </c>
      <c r="P16" s="94">
        <v>42298</v>
      </c>
      <c r="Q16" s="94">
        <v>42298</v>
      </c>
      <c r="R16" s="93">
        <v>42389</v>
      </c>
      <c r="S16" s="175">
        <v>42459</v>
      </c>
      <c r="T16" s="158">
        <f t="shared" si="1"/>
        <v>0</v>
      </c>
      <c r="U16" s="166">
        <f t="shared" si="2"/>
        <v>0</v>
      </c>
      <c r="V16" s="158">
        <f t="shared" si="3"/>
        <v>5000</v>
      </c>
      <c r="W16" s="166">
        <f t="shared" si="4"/>
        <v>14633</v>
      </c>
      <c r="X16" s="167">
        <f t="shared" si="5"/>
        <v>76867</v>
      </c>
      <c r="Y16" s="168">
        <f t="shared" si="6"/>
        <v>76867</v>
      </c>
    </row>
    <row r="17" spans="1:25" ht="20" customHeight="1">
      <c r="A17" s="3">
        <f t="shared" si="0"/>
        <v>5</v>
      </c>
      <c r="B17" s="96"/>
      <c r="C17" s="96"/>
      <c r="D17" s="75" t="s">
        <v>188</v>
      </c>
      <c r="E17" s="75" t="s">
        <v>189</v>
      </c>
      <c r="F17" s="9"/>
      <c r="G17" s="9" t="s">
        <v>17</v>
      </c>
      <c r="H17" s="102"/>
      <c r="I17" s="68"/>
      <c r="J17" s="62"/>
      <c r="K17" s="63"/>
      <c r="L17" s="58"/>
      <c r="M17" s="174"/>
      <c r="N17" s="97"/>
      <c r="O17" s="95"/>
      <c r="P17" s="94"/>
      <c r="Q17" s="94"/>
      <c r="R17" s="93"/>
      <c r="S17" s="175"/>
      <c r="T17" s="158">
        <f t="shared" si="1"/>
        <v>0</v>
      </c>
      <c r="U17" s="166">
        <f t="shared" si="2"/>
        <v>0</v>
      </c>
      <c r="V17" s="158">
        <f t="shared" si="3"/>
        <v>0</v>
      </c>
      <c r="W17" s="166">
        <f t="shared" si="4"/>
        <v>14633</v>
      </c>
      <c r="X17" s="167">
        <f t="shared" si="5"/>
        <v>76867</v>
      </c>
      <c r="Y17" s="168">
        <f t="shared" si="6"/>
        <v>76867</v>
      </c>
    </row>
    <row r="18" spans="1:25" ht="20" customHeight="1">
      <c r="A18" s="3">
        <f t="shared" si="0"/>
        <v>6</v>
      </c>
      <c r="B18" s="96"/>
      <c r="C18" s="96"/>
      <c r="D18" s="8" t="s">
        <v>190</v>
      </c>
      <c r="E18" s="8" t="s">
        <v>191</v>
      </c>
      <c r="F18" s="9"/>
      <c r="G18" s="9" t="s">
        <v>100</v>
      </c>
      <c r="H18" s="57">
        <v>3200</v>
      </c>
      <c r="I18" s="68">
        <v>1</v>
      </c>
      <c r="J18" s="62" t="s">
        <v>45</v>
      </c>
      <c r="K18" s="63" t="s">
        <v>58</v>
      </c>
      <c r="L18" s="58"/>
      <c r="M18" s="174">
        <v>42270</v>
      </c>
      <c r="N18" s="97" t="s">
        <v>298</v>
      </c>
      <c r="O18" s="219">
        <v>42297</v>
      </c>
      <c r="P18" s="94">
        <v>42299</v>
      </c>
      <c r="Q18" s="101">
        <v>42314</v>
      </c>
      <c r="R18" s="93">
        <v>42366</v>
      </c>
      <c r="S18" s="175"/>
      <c r="T18" s="158">
        <f t="shared" si="1"/>
        <v>0</v>
      </c>
      <c r="U18" s="166">
        <f t="shared" si="2"/>
        <v>0</v>
      </c>
      <c r="V18" s="158">
        <f t="shared" si="3"/>
        <v>3200</v>
      </c>
      <c r="W18" s="166">
        <f t="shared" si="4"/>
        <v>17833</v>
      </c>
      <c r="X18" s="167">
        <f t="shared" si="5"/>
        <v>73667</v>
      </c>
      <c r="Y18" s="168">
        <f t="shared" si="6"/>
        <v>73667</v>
      </c>
    </row>
    <row r="19" spans="1:25" ht="20" customHeight="1">
      <c r="A19" s="3">
        <f t="shared" si="0"/>
        <v>7</v>
      </c>
      <c r="B19" s="96"/>
      <c r="C19" s="96"/>
      <c r="D19" s="8" t="s">
        <v>192</v>
      </c>
      <c r="E19" s="8" t="s">
        <v>193</v>
      </c>
      <c r="F19" s="9"/>
      <c r="G19" s="9" t="s">
        <v>100</v>
      </c>
      <c r="H19" s="57">
        <v>5000</v>
      </c>
      <c r="I19" s="68">
        <v>1</v>
      </c>
      <c r="J19" s="62" t="s">
        <v>45</v>
      </c>
      <c r="K19" s="63" t="s">
        <v>51</v>
      </c>
      <c r="L19" s="58"/>
      <c r="M19" s="174">
        <v>42270</v>
      </c>
      <c r="N19" s="95" t="s">
        <v>298</v>
      </c>
      <c r="O19" s="216">
        <v>42326</v>
      </c>
      <c r="P19" s="94">
        <v>42327</v>
      </c>
      <c r="Q19" s="94">
        <v>42340</v>
      </c>
      <c r="R19" s="93">
        <v>42483</v>
      </c>
      <c r="S19" s="175">
        <v>42507</v>
      </c>
      <c r="T19" s="158">
        <f t="shared" si="1"/>
        <v>0</v>
      </c>
      <c r="U19" s="166">
        <f t="shared" si="2"/>
        <v>0</v>
      </c>
      <c r="V19" s="158">
        <f t="shared" si="3"/>
        <v>5000</v>
      </c>
      <c r="W19" s="166">
        <f t="shared" si="4"/>
        <v>22833</v>
      </c>
      <c r="X19" s="167">
        <f t="shared" si="5"/>
        <v>68667</v>
      </c>
      <c r="Y19" s="168">
        <f t="shared" si="6"/>
        <v>68667</v>
      </c>
    </row>
    <row r="20" spans="1:25" ht="20" customHeight="1">
      <c r="A20" s="3">
        <f t="shared" si="0"/>
        <v>8</v>
      </c>
      <c r="B20" s="96"/>
      <c r="C20" s="96"/>
      <c r="D20" s="8" t="s">
        <v>196</v>
      </c>
      <c r="E20" s="8" t="s">
        <v>197</v>
      </c>
      <c r="F20" s="9"/>
      <c r="G20" s="9" t="s">
        <v>17</v>
      </c>
      <c r="H20" s="57"/>
      <c r="I20" s="68"/>
      <c r="J20" s="69"/>
      <c r="K20" s="70"/>
      <c r="L20" s="58"/>
      <c r="M20" s="174"/>
      <c r="N20" s="97"/>
      <c r="O20" s="97"/>
      <c r="P20" s="94"/>
      <c r="Q20" s="94"/>
      <c r="R20" s="93"/>
      <c r="S20" s="175"/>
      <c r="T20" s="158">
        <f t="shared" si="1"/>
        <v>0</v>
      </c>
      <c r="U20" s="166">
        <f t="shared" si="2"/>
        <v>0</v>
      </c>
      <c r="V20" s="158">
        <f t="shared" si="3"/>
        <v>0</v>
      </c>
      <c r="W20" s="166">
        <f t="shared" si="4"/>
        <v>22833</v>
      </c>
      <c r="X20" s="167">
        <f t="shared" si="5"/>
        <v>68667</v>
      </c>
      <c r="Y20" s="168">
        <f t="shared" si="6"/>
        <v>68667</v>
      </c>
    </row>
    <row r="21" spans="1:25" ht="20" customHeight="1">
      <c r="A21" s="3">
        <f t="shared" si="0"/>
        <v>9</v>
      </c>
      <c r="B21" s="96"/>
      <c r="C21" s="96"/>
      <c r="D21" s="8" t="s">
        <v>198</v>
      </c>
      <c r="E21" s="8" t="s">
        <v>199</v>
      </c>
      <c r="F21" s="9"/>
      <c r="G21" s="9" t="s">
        <v>100</v>
      </c>
      <c r="H21" s="57">
        <v>5000</v>
      </c>
      <c r="I21" s="61"/>
      <c r="J21" s="100" t="s">
        <v>45</v>
      </c>
      <c r="K21" s="70" t="s">
        <v>52</v>
      </c>
      <c r="L21" s="58"/>
      <c r="M21" s="174"/>
      <c r="N21" s="95"/>
      <c r="O21" s="95"/>
      <c r="P21" s="94"/>
      <c r="Q21" s="94"/>
      <c r="R21" s="93"/>
      <c r="S21" s="175"/>
      <c r="T21" s="158">
        <f t="shared" si="1"/>
        <v>0</v>
      </c>
      <c r="U21" s="166">
        <f t="shared" si="2"/>
        <v>0</v>
      </c>
      <c r="V21" s="158">
        <f t="shared" si="3"/>
        <v>5000</v>
      </c>
      <c r="W21" s="166">
        <f t="shared" si="4"/>
        <v>27833</v>
      </c>
      <c r="X21" s="167">
        <f t="shared" si="5"/>
        <v>63667</v>
      </c>
      <c r="Y21" s="168">
        <f t="shared" si="6"/>
        <v>63667</v>
      </c>
    </row>
    <row r="22" spans="1:25" ht="20" customHeight="1">
      <c r="A22" s="3">
        <f t="shared" si="0"/>
        <v>10</v>
      </c>
      <c r="B22" s="96"/>
      <c r="C22" s="96"/>
      <c r="D22" s="8" t="s">
        <v>200</v>
      </c>
      <c r="E22" s="8" t="s">
        <v>201</v>
      </c>
      <c r="F22" s="9"/>
      <c r="G22" s="9" t="s">
        <v>100</v>
      </c>
      <c r="H22" s="57">
        <v>4675</v>
      </c>
      <c r="I22" s="68">
        <v>1</v>
      </c>
      <c r="J22" s="62" t="s">
        <v>45</v>
      </c>
      <c r="K22" s="63" t="s">
        <v>51</v>
      </c>
      <c r="L22" s="58"/>
      <c r="M22" s="174">
        <v>42272</v>
      </c>
      <c r="N22" s="95" t="s">
        <v>298</v>
      </c>
      <c r="O22" s="216">
        <v>42333</v>
      </c>
      <c r="P22" s="94">
        <v>42341</v>
      </c>
      <c r="Q22" s="94">
        <v>42341</v>
      </c>
      <c r="R22" s="93">
        <v>42410</v>
      </c>
      <c r="S22" s="175">
        <v>42439</v>
      </c>
      <c r="T22" s="158">
        <f t="shared" si="1"/>
        <v>0</v>
      </c>
      <c r="U22" s="166">
        <f t="shared" si="2"/>
        <v>0</v>
      </c>
      <c r="V22" s="158">
        <f t="shared" si="3"/>
        <v>4675</v>
      </c>
      <c r="W22" s="166">
        <f t="shared" si="4"/>
        <v>32508</v>
      </c>
      <c r="X22" s="167">
        <f t="shared" si="5"/>
        <v>58992</v>
      </c>
      <c r="Y22" s="168">
        <f t="shared" si="6"/>
        <v>58992</v>
      </c>
    </row>
    <row r="23" spans="1:25" ht="20" customHeight="1">
      <c r="A23" s="3">
        <f t="shared" si="0"/>
        <v>11</v>
      </c>
      <c r="B23" s="96"/>
      <c r="C23" s="96"/>
      <c r="D23" s="8" t="s">
        <v>237</v>
      </c>
      <c r="E23" s="8" t="s">
        <v>238</v>
      </c>
      <c r="F23" s="9"/>
      <c r="G23" s="9" t="s">
        <v>99</v>
      </c>
      <c r="H23" s="57">
        <v>5000</v>
      </c>
      <c r="I23" s="61">
        <v>1</v>
      </c>
      <c r="J23" s="62" t="s">
        <v>45</v>
      </c>
      <c r="K23" s="63" t="s">
        <v>51</v>
      </c>
      <c r="L23" s="58"/>
      <c r="M23" s="174">
        <v>42275</v>
      </c>
      <c r="N23" s="95" t="s">
        <v>298</v>
      </c>
      <c r="O23" s="216">
        <v>42359</v>
      </c>
      <c r="P23" s="94">
        <v>42398</v>
      </c>
      <c r="Q23" s="94">
        <v>42401</v>
      </c>
      <c r="R23" s="93"/>
      <c r="S23" s="175"/>
      <c r="T23" s="158">
        <f t="shared" si="1"/>
        <v>0</v>
      </c>
      <c r="U23" s="166">
        <f t="shared" si="2"/>
        <v>0</v>
      </c>
      <c r="V23" s="158">
        <f t="shared" si="3"/>
        <v>5000</v>
      </c>
      <c r="W23" s="166">
        <f t="shared" si="4"/>
        <v>37508</v>
      </c>
      <c r="X23" s="167">
        <f t="shared" si="5"/>
        <v>53992</v>
      </c>
      <c r="Y23" s="168">
        <f t="shared" si="6"/>
        <v>53992</v>
      </c>
    </row>
    <row r="24" spans="1:25" ht="20" customHeight="1">
      <c r="A24" s="3">
        <f t="shared" si="0"/>
        <v>12</v>
      </c>
      <c r="B24" s="96"/>
      <c r="C24" s="96"/>
      <c r="D24" s="75" t="s">
        <v>245</v>
      </c>
      <c r="E24" s="75" t="s">
        <v>242</v>
      </c>
      <c r="F24" s="9"/>
      <c r="G24" s="76" t="s">
        <v>100</v>
      </c>
      <c r="H24" s="57">
        <v>5000</v>
      </c>
      <c r="I24" s="61">
        <v>4</v>
      </c>
      <c r="J24" s="62" t="s">
        <v>44</v>
      </c>
      <c r="K24" s="63" t="s">
        <v>51</v>
      </c>
      <c r="L24" s="58"/>
      <c r="M24" s="174">
        <v>42296</v>
      </c>
      <c r="N24" s="95" t="s">
        <v>298</v>
      </c>
      <c r="O24" s="216">
        <v>42327</v>
      </c>
      <c r="P24" s="94">
        <v>42332</v>
      </c>
      <c r="Q24" s="94">
        <v>42332</v>
      </c>
      <c r="R24" s="93">
        <v>42348</v>
      </c>
      <c r="S24" s="175">
        <v>42009</v>
      </c>
      <c r="T24" s="158">
        <f t="shared" si="1"/>
        <v>0</v>
      </c>
      <c r="U24" s="166">
        <f t="shared" si="2"/>
        <v>0</v>
      </c>
      <c r="V24" s="158">
        <f t="shared" si="3"/>
        <v>5000</v>
      </c>
      <c r="W24" s="166">
        <f t="shared" si="4"/>
        <v>42508</v>
      </c>
      <c r="X24" s="167">
        <f t="shared" si="5"/>
        <v>48992</v>
      </c>
      <c r="Y24" s="168">
        <f t="shared" si="6"/>
        <v>48992</v>
      </c>
    </row>
    <row r="25" spans="1:25" ht="20" customHeight="1">
      <c r="A25" s="3">
        <f t="shared" si="0"/>
        <v>13</v>
      </c>
      <c r="B25" s="96"/>
      <c r="C25" s="96"/>
      <c r="D25" s="75" t="s">
        <v>307</v>
      </c>
      <c r="E25" s="75" t="s">
        <v>308</v>
      </c>
      <c r="F25" s="9"/>
      <c r="G25" s="9" t="s">
        <v>100</v>
      </c>
      <c r="H25" s="57">
        <v>4985</v>
      </c>
      <c r="I25" s="68">
        <v>2</v>
      </c>
      <c r="J25" s="62" t="s">
        <v>45</v>
      </c>
      <c r="K25" s="63" t="s">
        <v>52</v>
      </c>
      <c r="L25" s="58"/>
      <c r="M25" s="174">
        <v>42397</v>
      </c>
      <c r="N25" s="95" t="s">
        <v>298</v>
      </c>
      <c r="O25" s="216">
        <v>42446</v>
      </c>
      <c r="P25" s="94">
        <v>42453</v>
      </c>
      <c r="Q25" s="94">
        <v>42467</v>
      </c>
      <c r="R25" s="93"/>
      <c r="S25" s="175"/>
      <c r="T25" s="158">
        <f t="shared" si="1"/>
        <v>0</v>
      </c>
      <c r="U25" s="166">
        <f t="shared" si="2"/>
        <v>0</v>
      </c>
      <c r="V25" s="158">
        <f t="shared" si="3"/>
        <v>4985</v>
      </c>
      <c r="W25" s="166">
        <f t="shared" si="4"/>
        <v>47493</v>
      </c>
      <c r="X25" s="167">
        <f t="shared" si="5"/>
        <v>44007</v>
      </c>
      <c r="Y25" s="168">
        <f t="shared" si="6"/>
        <v>44007</v>
      </c>
    </row>
    <row r="26" spans="1:25" ht="20" customHeight="1">
      <c r="A26" s="3">
        <f t="shared" si="0"/>
        <v>14</v>
      </c>
      <c r="B26" s="96"/>
      <c r="C26" s="96"/>
      <c r="D26" s="8" t="s">
        <v>313</v>
      </c>
      <c r="E26" s="8" t="s">
        <v>314</v>
      </c>
      <c r="F26" s="9"/>
      <c r="G26" s="9" t="s">
        <v>100</v>
      </c>
      <c r="H26" s="57">
        <v>2900</v>
      </c>
      <c r="I26" s="61">
        <v>2</v>
      </c>
      <c r="J26" s="69" t="s">
        <v>45</v>
      </c>
      <c r="K26" s="70" t="s">
        <v>51</v>
      </c>
      <c r="L26" s="58"/>
      <c r="M26" s="174">
        <v>42398</v>
      </c>
      <c r="N26" s="95" t="s">
        <v>347</v>
      </c>
      <c r="O26" s="216">
        <v>42418</v>
      </c>
      <c r="P26" s="94">
        <v>42443</v>
      </c>
      <c r="Q26" s="94">
        <v>42443</v>
      </c>
      <c r="R26" s="93">
        <v>42444</v>
      </c>
      <c r="S26" s="175"/>
      <c r="T26" s="158">
        <f t="shared" si="1"/>
        <v>0</v>
      </c>
      <c r="U26" s="166">
        <f t="shared" si="2"/>
        <v>0</v>
      </c>
      <c r="V26" s="158">
        <f t="shared" si="3"/>
        <v>2900</v>
      </c>
      <c r="W26" s="166">
        <f t="shared" si="4"/>
        <v>50393</v>
      </c>
      <c r="X26" s="167">
        <f t="shared" si="5"/>
        <v>41107</v>
      </c>
      <c r="Y26" s="168">
        <f t="shared" si="6"/>
        <v>41107</v>
      </c>
    </row>
    <row r="27" spans="1:25" ht="20" customHeight="1">
      <c r="A27" s="3">
        <f t="shared" si="0"/>
        <v>15</v>
      </c>
      <c r="B27" s="96"/>
      <c r="C27" s="96"/>
      <c r="D27" s="75" t="s">
        <v>315</v>
      </c>
      <c r="E27" s="75" t="s">
        <v>316</v>
      </c>
      <c r="F27" s="9" t="s">
        <v>382</v>
      </c>
      <c r="G27" s="76" t="s">
        <v>97</v>
      </c>
      <c r="H27" s="57"/>
      <c r="I27" s="61">
        <v>1</v>
      </c>
      <c r="J27" s="62" t="s">
        <v>45</v>
      </c>
      <c r="K27" s="63" t="s">
        <v>51</v>
      </c>
      <c r="L27" s="58"/>
      <c r="M27" s="174"/>
      <c r="N27" s="95"/>
      <c r="O27" s="95"/>
      <c r="P27" s="94"/>
      <c r="Q27" s="94"/>
      <c r="R27" s="93"/>
      <c r="S27" s="175"/>
      <c r="T27" s="158">
        <f t="shared" si="1"/>
        <v>0</v>
      </c>
      <c r="U27" s="166">
        <f t="shared" si="2"/>
        <v>0</v>
      </c>
      <c r="V27" s="158">
        <f t="shared" si="3"/>
        <v>0</v>
      </c>
      <c r="W27" s="166">
        <f t="shared" si="4"/>
        <v>50393</v>
      </c>
      <c r="X27" s="167">
        <f t="shared" si="5"/>
        <v>41107</v>
      </c>
      <c r="Y27" s="168">
        <f t="shared" si="6"/>
        <v>41107</v>
      </c>
    </row>
    <row r="28" spans="1:25" ht="20" customHeight="1">
      <c r="A28" s="3">
        <f t="shared" si="0"/>
        <v>16</v>
      </c>
      <c r="B28" s="96"/>
      <c r="C28" s="96"/>
      <c r="D28" s="8" t="s">
        <v>317</v>
      </c>
      <c r="E28" s="8" t="s">
        <v>318</v>
      </c>
      <c r="F28" s="9"/>
      <c r="G28" s="9" t="s">
        <v>98</v>
      </c>
      <c r="H28" s="57">
        <v>5000</v>
      </c>
      <c r="I28" s="68"/>
      <c r="J28" s="62"/>
      <c r="K28" s="63"/>
      <c r="L28" s="58"/>
      <c r="M28" s="174"/>
      <c r="N28" s="95"/>
      <c r="O28" s="95"/>
      <c r="P28" s="94"/>
      <c r="Q28" s="94"/>
      <c r="R28" s="93"/>
      <c r="S28" s="175"/>
      <c r="T28" s="158">
        <f t="shared" si="1"/>
        <v>5000</v>
      </c>
      <c r="U28" s="166">
        <f t="shared" si="2"/>
        <v>5000</v>
      </c>
      <c r="V28" s="158">
        <f t="shared" si="3"/>
        <v>0</v>
      </c>
      <c r="W28" s="166">
        <f t="shared" si="4"/>
        <v>50393</v>
      </c>
      <c r="X28" s="167">
        <f t="shared" si="5"/>
        <v>41107</v>
      </c>
      <c r="Y28" s="168">
        <f t="shared" si="6"/>
        <v>36107</v>
      </c>
    </row>
    <row r="29" spans="1:25" ht="20" customHeight="1">
      <c r="A29" s="3">
        <f t="shared" si="0"/>
        <v>17</v>
      </c>
      <c r="B29" s="96"/>
      <c r="C29" s="96"/>
      <c r="D29" s="8" t="s">
        <v>320</v>
      </c>
      <c r="E29" s="8" t="s">
        <v>322</v>
      </c>
      <c r="F29" s="9"/>
      <c r="G29" s="9" t="s">
        <v>100</v>
      </c>
      <c r="H29" s="57">
        <v>5000</v>
      </c>
      <c r="I29" s="68">
        <v>1</v>
      </c>
      <c r="J29" s="62" t="s">
        <v>45</v>
      </c>
      <c r="K29" s="63" t="s">
        <v>51</v>
      </c>
      <c r="L29" s="58"/>
      <c r="M29" s="174"/>
      <c r="N29" s="95"/>
      <c r="O29" s="95"/>
      <c r="P29" s="94"/>
      <c r="Q29" s="94"/>
      <c r="R29" s="93"/>
      <c r="S29" s="175"/>
      <c r="T29" s="158">
        <f t="shared" si="1"/>
        <v>0</v>
      </c>
      <c r="U29" s="166">
        <f t="shared" si="2"/>
        <v>5000</v>
      </c>
      <c r="V29" s="158">
        <f t="shared" si="3"/>
        <v>5000</v>
      </c>
      <c r="W29" s="166">
        <f t="shared" si="4"/>
        <v>55393</v>
      </c>
      <c r="X29" s="167">
        <f t="shared" si="5"/>
        <v>36107</v>
      </c>
      <c r="Y29" s="168">
        <f t="shared" si="6"/>
        <v>31107</v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9"/>
      <c r="G30" s="9"/>
      <c r="H30" s="57"/>
      <c r="I30" s="68"/>
      <c r="J30" s="69"/>
      <c r="K30" s="70"/>
      <c r="L30" s="58"/>
      <c r="M30" s="174"/>
      <c r="N30" s="95"/>
      <c r="O30" s="95"/>
      <c r="P30" s="94"/>
      <c r="Q30" s="94"/>
      <c r="R30" s="93"/>
      <c r="S30" s="175"/>
      <c r="T30" s="158">
        <f t="shared" si="1"/>
        <v>0</v>
      </c>
      <c r="U30" s="166">
        <f t="shared" si="2"/>
        <v>5000</v>
      </c>
      <c r="V30" s="158">
        <f t="shared" si="3"/>
        <v>0</v>
      </c>
      <c r="W30" s="166">
        <f t="shared" si="4"/>
        <v>55393</v>
      </c>
      <c r="X30" s="167">
        <f t="shared" si="5"/>
        <v>36107</v>
      </c>
      <c r="Y30" s="168" t="str">
        <f t="shared" si="6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9"/>
      <c r="G31" s="9"/>
      <c r="H31" s="57"/>
      <c r="I31" s="68"/>
      <c r="J31" s="62"/>
      <c r="K31" s="63"/>
      <c r="L31" s="58"/>
      <c r="M31" s="174"/>
      <c r="N31" s="95"/>
      <c r="O31" s="95"/>
      <c r="P31" s="94"/>
      <c r="Q31" s="94"/>
      <c r="R31" s="93"/>
      <c r="S31" s="175"/>
      <c r="T31" s="158">
        <f t="shared" si="1"/>
        <v>0</v>
      </c>
      <c r="U31" s="166">
        <f t="shared" si="2"/>
        <v>5000</v>
      </c>
      <c r="V31" s="158">
        <f t="shared" si="3"/>
        <v>0</v>
      </c>
      <c r="W31" s="166">
        <f t="shared" si="4"/>
        <v>55393</v>
      </c>
      <c r="X31" s="167">
        <f t="shared" si="5"/>
        <v>36107</v>
      </c>
      <c r="Y31" s="168" t="str">
        <f t="shared" si="6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9"/>
      <c r="G32" s="9"/>
      <c r="H32" s="57"/>
      <c r="I32" s="68"/>
      <c r="J32" s="62"/>
      <c r="K32" s="63"/>
      <c r="L32" s="58"/>
      <c r="M32" s="174"/>
      <c r="N32" s="95"/>
      <c r="O32" s="95"/>
      <c r="P32" s="94"/>
      <c r="Q32" s="94"/>
      <c r="R32" s="93"/>
      <c r="S32" s="175"/>
      <c r="T32" s="158">
        <f t="shared" si="1"/>
        <v>0</v>
      </c>
      <c r="U32" s="166">
        <f t="shared" si="2"/>
        <v>5000</v>
      </c>
      <c r="V32" s="158">
        <f t="shared" si="3"/>
        <v>0</v>
      </c>
      <c r="W32" s="166">
        <f t="shared" si="4"/>
        <v>55393</v>
      </c>
      <c r="X32" s="167">
        <f t="shared" si="5"/>
        <v>36107</v>
      </c>
      <c r="Y32" s="168" t="str">
        <f t="shared" si="6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9"/>
      <c r="G33" s="9"/>
      <c r="H33" s="57"/>
      <c r="I33" s="68"/>
      <c r="J33" s="62"/>
      <c r="K33" s="63"/>
      <c r="L33" s="58"/>
      <c r="M33" s="174"/>
      <c r="N33" s="95"/>
      <c r="O33" s="95"/>
      <c r="P33" s="94"/>
      <c r="Q33" s="94"/>
      <c r="R33" s="93"/>
      <c r="S33" s="175"/>
      <c r="T33" s="158">
        <f t="shared" si="1"/>
        <v>0</v>
      </c>
      <c r="U33" s="166">
        <f t="shared" si="2"/>
        <v>5000</v>
      </c>
      <c r="V33" s="158">
        <f t="shared" si="3"/>
        <v>0</v>
      </c>
      <c r="W33" s="166">
        <f t="shared" si="4"/>
        <v>55393</v>
      </c>
      <c r="X33" s="167">
        <f t="shared" si="5"/>
        <v>36107</v>
      </c>
      <c r="Y33" s="168" t="str">
        <f t="shared" si="6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9"/>
      <c r="G34" s="9"/>
      <c r="H34" s="57"/>
      <c r="I34" s="68"/>
      <c r="J34" s="69"/>
      <c r="K34" s="70"/>
      <c r="L34" s="58"/>
      <c r="M34" s="174"/>
      <c r="N34" s="95"/>
      <c r="O34" s="95"/>
      <c r="P34" s="94"/>
      <c r="Q34" s="94"/>
      <c r="R34" s="93"/>
      <c r="S34" s="175"/>
      <c r="T34" s="158">
        <f t="shared" si="1"/>
        <v>0</v>
      </c>
      <c r="U34" s="166">
        <f t="shared" si="2"/>
        <v>5000</v>
      </c>
      <c r="V34" s="158">
        <f t="shared" si="3"/>
        <v>0</v>
      </c>
      <c r="W34" s="166">
        <f t="shared" si="4"/>
        <v>55393</v>
      </c>
      <c r="X34" s="167">
        <f t="shared" si="5"/>
        <v>36107</v>
      </c>
      <c r="Y34" s="168" t="str">
        <f t="shared" si="6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9"/>
      <c r="G35" s="9"/>
      <c r="H35" s="57"/>
      <c r="I35" s="68"/>
      <c r="J35" s="62"/>
      <c r="K35" s="63"/>
      <c r="L35" s="58"/>
      <c r="M35" s="174"/>
      <c r="N35" s="95"/>
      <c r="O35" s="95"/>
      <c r="P35" s="94"/>
      <c r="Q35" s="94"/>
      <c r="R35" s="93"/>
      <c r="S35" s="175"/>
      <c r="T35" s="158">
        <f t="shared" si="1"/>
        <v>0</v>
      </c>
      <c r="U35" s="166">
        <f t="shared" si="2"/>
        <v>5000</v>
      </c>
      <c r="V35" s="158">
        <f t="shared" si="3"/>
        <v>0</v>
      </c>
      <c r="W35" s="166">
        <f t="shared" si="4"/>
        <v>55393</v>
      </c>
      <c r="X35" s="167">
        <f t="shared" si="5"/>
        <v>36107</v>
      </c>
      <c r="Y35" s="168" t="str">
        <f t="shared" si="6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9"/>
      <c r="G36" s="9"/>
      <c r="H36" s="57"/>
      <c r="I36" s="68"/>
      <c r="J36" s="62"/>
      <c r="K36" s="63"/>
      <c r="L36" s="58"/>
      <c r="M36" s="174"/>
      <c r="N36" s="95"/>
      <c r="O36" s="95"/>
      <c r="P36" s="94"/>
      <c r="Q36" s="94"/>
      <c r="R36" s="93"/>
      <c r="S36" s="175"/>
      <c r="T36" s="158">
        <f t="shared" si="1"/>
        <v>0</v>
      </c>
      <c r="U36" s="166">
        <f t="shared" si="2"/>
        <v>5000</v>
      </c>
      <c r="V36" s="158">
        <f t="shared" si="3"/>
        <v>0</v>
      </c>
      <c r="W36" s="166">
        <f t="shared" si="4"/>
        <v>55393</v>
      </c>
      <c r="X36" s="167">
        <f t="shared" si="5"/>
        <v>36107</v>
      </c>
      <c r="Y36" s="168" t="str">
        <f t="shared" si="6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9"/>
      <c r="G37" s="9"/>
      <c r="H37" s="57"/>
      <c r="I37" s="68"/>
      <c r="J37" s="62"/>
      <c r="K37" s="63"/>
      <c r="L37" s="58"/>
      <c r="M37" s="174"/>
      <c r="N37" s="95"/>
      <c r="O37" s="95"/>
      <c r="P37" s="94"/>
      <c r="Q37" s="94"/>
      <c r="R37" s="93"/>
      <c r="S37" s="175"/>
      <c r="T37" s="158">
        <f t="shared" si="1"/>
        <v>0</v>
      </c>
      <c r="U37" s="166">
        <f t="shared" si="2"/>
        <v>5000</v>
      </c>
      <c r="V37" s="158">
        <f t="shared" si="3"/>
        <v>0</v>
      </c>
      <c r="W37" s="166">
        <f t="shared" si="4"/>
        <v>55393</v>
      </c>
      <c r="X37" s="167">
        <f t="shared" si="5"/>
        <v>36107</v>
      </c>
      <c r="Y37" s="168" t="str">
        <f t="shared" si="6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9"/>
      <c r="G38" s="9"/>
      <c r="H38" s="57"/>
      <c r="I38" s="68"/>
      <c r="J38" s="62"/>
      <c r="K38" s="63"/>
      <c r="L38" s="58"/>
      <c r="M38" s="174"/>
      <c r="N38" s="95"/>
      <c r="O38" s="95"/>
      <c r="P38" s="94"/>
      <c r="Q38" s="94"/>
      <c r="R38" s="93"/>
      <c r="S38" s="175"/>
      <c r="T38" s="158">
        <f t="shared" si="1"/>
        <v>0</v>
      </c>
      <c r="U38" s="166">
        <f t="shared" si="2"/>
        <v>5000</v>
      </c>
      <c r="V38" s="158">
        <f t="shared" si="3"/>
        <v>0</v>
      </c>
      <c r="W38" s="166">
        <f t="shared" si="4"/>
        <v>55393</v>
      </c>
      <c r="X38" s="167">
        <f t="shared" si="5"/>
        <v>36107</v>
      </c>
      <c r="Y38" s="168" t="str">
        <f t="shared" si="6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9"/>
      <c r="G39" s="9"/>
      <c r="H39" s="57"/>
      <c r="I39" s="68"/>
      <c r="J39" s="62"/>
      <c r="K39" s="63"/>
      <c r="L39" s="58"/>
      <c r="M39" s="174"/>
      <c r="N39" s="95"/>
      <c r="O39" s="95"/>
      <c r="P39" s="94"/>
      <c r="Q39" s="94"/>
      <c r="R39" s="93"/>
      <c r="S39" s="175"/>
      <c r="T39" s="158">
        <f t="shared" si="1"/>
        <v>0</v>
      </c>
      <c r="U39" s="166">
        <f t="shared" si="2"/>
        <v>5000</v>
      </c>
      <c r="V39" s="158">
        <f t="shared" si="3"/>
        <v>0</v>
      </c>
      <c r="W39" s="166">
        <f t="shared" si="4"/>
        <v>55393</v>
      </c>
      <c r="X39" s="167">
        <f t="shared" si="5"/>
        <v>36107</v>
      </c>
      <c r="Y39" s="168" t="str">
        <f t="shared" si="6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4"/>
      <c r="N40" s="95"/>
      <c r="O40" s="95"/>
      <c r="P40" s="94"/>
      <c r="Q40" s="94"/>
      <c r="R40" s="93"/>
      <c r="S40" s="175"/>
      <c r="T40" s="158">
        <f t="shared" si="1"/>
        <v>0</v>
      </c>
      <c r="U40" s="166">
        <f t="shared" si="2"/>
        <v>5000</v>
      </c>
      <c r="V40" s="158">
        <f t="shared" si="3"/>
        <v>0</v>
      </c>
      <c r="W40" s="166">
        <f t="shared" si="4"/>
        <v>55393</v>
      </c>
      <c r="X40" s="167">
        <f t="shared" si="5"/>
        <v>36107</v>
      </c>
      <c r="Y40" s="168" t="str">
        <f t="shared" si="6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4"/>
      <c r="N41" s="95"/>
      <c r="O41" s="95"/>
      <c r="P41" s="94"/>
      <c r="Q41" s="94"/>
      <c r="R41" s="93"/>
      <c r="S41" s="175"/>
      <c r="T41" s="158">
        <f t="shared" si="1"/>
        <v>0</v>
      </c>
      <c r="U41" s="166">
        <f t="shared" si="2"/>
        <v>5000</v>
      </c>
      <c r="V41" s="158">
        <f t="shared" si="3"/>
        <v>0</v>
      </c>
      <c r="W41" s="166">
        <f t="shared" si="4"/>
        <v>55393</v>
      </c>
      <c r="X41" s="167">
        <f t="shared" si="5"/>
        <v>36107</v>
      </c>
      <c r="Y41" s="168" t="str">
        <f t="shared" si="6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4"/>
      <c r="N42" s="95"/>
      <c r="O42" s="95"/>
      <c r="P42" s="94"/>
      <c r="Q42" s="94"/>
      <c r="R42" s="93"/>
      <c r="S42" s="175"/>
      <c r="T42" s="158">
        <f t="shared" si="1"/>
        <v>0</v>
      </c>
      <c r="U42" s="166">
        <f t="shared" si="2"/>
        <v>5000</v>
      </c>
      <c r="V42" s="158">
        <f t="shared" si="3"/>
        <v>0</v>
      </c>
      <c r="W42" s="166">
        <f t="shared" si="4"/>
        <v>55393</v>
      </c>
      <c r="X42" s="167">
        <f t="shared" si="5"/>
        <v>36107</v>
      </c>
      <c r="Y42" s="168" t="str">
        <f t="shared" si="6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4"/>
      <c r="N43" s="95"/>
      <c r="O43" s="95"/>
      <c r="P43" s="94"/>
      <c r="Q43" s="94"/>
      <c r="R43" s="93"/>
      <c r="S43" s="175"/>
      <c r="T43" s="158">
        <f t="shared" si="1"/>
        <v>0</v>
      </c>
      <c r="U43" s="166">
        <f t="shared" si="2"/>
        <v>5000</v>
      </c>
      <c r="V43" s="158">
        <f t="shared" si="3"/>
        <v>0</v>
      </c>
      <c r="W43" s="166">
        <f t="shared" si="4"/>
        <v>55393</v>
      </c>
      <c r="X43" s="167">
        <f t="shared" si="5"/>
        <v>36107</v>
      </c>
      <c r="Y43" s="168" t="str">
        <f t="shared" si="6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4"/>
      <c r="N44" s="95"/>
      <c r="O44" s="95"/>
      <c r="P44" s="94"/>
      <c r="Q44" s="94"/>
      <c r="R44" s="93"/>
      <c r="S44" s="175"/>
      <c r="T44" s="158">
        <f t="shared" si="1"/>
        <v>0</v>
      </c>
      <c r="U44" s="166">
        <f t="shared" si="2"/>
        <v>5000</v>
      </c>
      <c r="V44" s="158">
        <f t="shared" si="3"/>
        <v>0</v>
      </c>
      <c r="W44" s="166">
        <f t="shared" si="4"/>
        <v>55393</v>
      </c>
      <c r="X44" s="167">
        <f t="shared" si="5"/>
        <v>36107</v>
      </c>
      <c r="Y44" s="168" t="str">
        <f t="shared" si="6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4"/>
      <c r="N45" s="97"/>
      <c r="O45" s="97"/>
      <c r="P45" s="94"/>
      <c r="Q45" s="94"/>
      <c r="R45" s="93"/>
      <c r="S45" s="175"/>
      <c r="T45" s="158">
        <f t="shared" si="1"/>
        <v>0</v>
      </c>
      <c r="U45" s="166">
        <f t="shared" si="2"/>
        <v>5000</v>
      </c>
      <c r="V45" s="158">
        <f t="shared" si="3"/>
        <v>0</v>
      </c>
      <c r="W45" s="166">
        <f t="shared" si="4"/>
        <v>55393</v>
      </c>
      <c r="X45" s="167">
        <f t="shared" si="5"/>
        <v>36107</v>
      </c>
      <c r="Y45" s="168" t="str">
        <f t="shared" si="6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4"/>
      <c r="N46" s="95"/>
      <c r="O46" s="95"/>
      <c r="P46" s="94"/>
      <c r="Q46" s="94"/>
      <c r="R46" s="93"/>
      <c r="S46" s="175"/>
      <c r="T46" s="158">
        <f t="shared" si="1"/>
        <v>0</v>
      </c>
      <c r="U46" s="166">
        <f t="shared" si="2"/>
        <v>5000</v>
      </c>
      <c r="V46" s="158">
        <f t="shared" si="3"/>
        <v>0</v>
      </c>
      <c r="W46" s="166">
        <f t="shared" si="4"/>
        <v>55393</v>
      </c>
      <c r="X46" s="167">
        <f t="shared" si="5"/>
        <v>36107</v>
      </c>
      <c r="Y46" s="168" t="str">
        <f t="shared" si="6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4"/>
      <c r="N47" s="95"/>
      <c r="O47" s="95"/>
      <c r="P47" s="94"/>
      <c r="Q47" s="94"/>
      <c r="R47" s="93"/>
      <c r="S47" s="175"/>
      <c r="T47" s="158">
        <f t="shared" si="1"/>
        <v>0</v>
      </c>
      <c r="U47" s="166">
        <f t="shared" si="2"/>
        <v>5000</v>
      </c>
      <c r="V47" s="158">
        <f t="shared" si="3"/>
        <v>0</v>
      </c>
      <c r="W47" s="166">
        <f t="shared" si="4"/>
        <v>55393</v>
      </c>
      <c r="X47" s="167">
        <f t="shared" si="5"/>
        <v>36107</v>
      </c>
      <c r="Y47" s="168" t="str">
        <f t="shared" si="6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4"/>
      <c r="N48" s="95"/>
      <c r="O48" s="95"/>
      <c r="P48" s="94"/>
      <c r="Q48" s="94"/>
      <c r="R48" s="93"/>
      <c r="S48" s="175"/>
      <c r="T48" s="158">
        <f t="shared" si="1"/>
        <v>0</v>
      </c>
      <c r="U48" s="166">
        <f t="shared" si="2"/>
        <v>5000</v>
      </c>
      <c r="V48" s="158">
        <f t="shared" si="3"/>
        <v>0</v>
      </c>
      <c r="W48" s="166">
        <f t="shared" si="4"/>
        <v>55393</v>
      </c>
      <c r="X48" s="167">
        <f t="shared" si="5"/>
        <v>36107</v>
      </c>
      <c r="Y48" s="168" t="str">
        <f t="shared" si="6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4"/>
      <c r="N49" s="95"/>
      <c r="O49" s="95"/>
      <c r="P49" s="94"/>
      <c r="Q49" s="94"/>
      <c r="R49" s="93"/>
      <c r="S49" s="175"/>
      <c r="T49" s="158">
        <f t="shared" si="1"/>
        <v>0</v>
      </c>
      <c r="U49" s="166">
        <f t="shared" si="2"/>
        <v>5000</v>
      </c>
      <c r="V49" s="158">
        <f t="shared" si="3"/>
        <v>0</v>
      </c>
      <c r="W49" s="166">
        <f t="shared" si="4"/>
        <v>55393</v>
      </c>
      <c r="X49" s="167">
        <f t="shared" si="5"/>
        <v>36107</v>
      </c>
      <c r="Y49" s="168" t="str">
        <f t="shared" si="6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4"/>
      <c r="N50" s="95"/>
      <c r="O50" s="95"/>
      <c r="P50" s="94"/>
      <c r="Q50" s="94"/>
      <c r="R50" s="93"/>
      <c r="S50" s="175"/>
      <c r="T50" s="158">
        <f t="shared" si="1"/>
        <v>0</v>
      </c>
      <c r="U50" s="166">
        <f t="shared" si="2"/>
        <v>5000</v>
      </c>
      <c r="V50" s="158">
        <f t="shared" si="3"/>
        <v>0</v>
      </c>
      <c r="W50" s="166">
        <f t="shared" si="4"/>
        <v>55393</v>
      </c>
      <c r="X50" s="167">
        <f t="shared" si="5"/>
        <v>36107</v>
      </c>
      <c r="Y50" s="168" t="str">
        <f t="shared" si="6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4"/>
      <c r="N51" s="95"/>
      <c r="O51" s="95"/>
      <c r="P51" s="94"/>
      <c r="Q51" s="94"/>
      <c r="R51" s="93"/>
      <c r="S51" s="175"/>
      <c r="T51" s="158">
        <f t="shared" si="1"/>
        <v>0</v>
      </c>
      <c r="U51" s="166">
        <f t="shared" si="2"/>
        <v>5000</v>
      </c>
      <c r="V51" s="158">
        <f t="shared" si="3"/>
        <v>0</v>
      </c>
      <c r="W51" s="166">
        <f t="shared" si="4"/>
        <v>55393</v>
      </c>
      <c r="X51" s="167">
        <f t="shared" si="5"/>
        <v>36107</v>
      </c>
      <c r="Y51" s="168" t="str">
        <f t="shared" si="6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7"/>
      <c r="N52" s="178"/>
      <c r="O52" s="178"/>
      <c r="P52" s="179"/>
      <c r="Q52" s="179"/>
      <c r="R52" s="180"/>
      <c r="S52" s="181"/>
      <c r="T52" s="158">
        <f t="shared" si="1"/>
        <v>0</v>
      </c>
      <c r="U52" s="166">
        <f t="shared" si="2"/>
        <v>5000</v>
      </c>
      <c r="V52" s="158">
        <f t="shared" si="3"/>
        <v>0</v>
      </c>
      <c r="W52" s="166">
        <f t="shared" si="4"/>
        <v>55393</v>
      </c>
      <c r="X52" s="167">
        <f t="shared" si="5"/>
        <v>36107</v>
      </c>
      <c r="Y52" s="168" t="str">
        <f t="shared" si="6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9"/>
      <c r="U53" s="169"/>
      <c r="V53" s="169"/>
      <c r="W53" s="169"/>
      <c r="X53" s="169"/>
      <c r="Y53" s="170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9"/>
      <c r="U54" s="169"/>
      <c r="V54" s="169"/>
      <c r="W54" s="169"/>
      <c r="X54" s="169"/>
      <c r="Y54" s="170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9">
        <f>SUM(T13:T52)</f>
        <v>5000</v>
      </c>
      <c r="U55" s="169"/>
      <c r="V55" s="169">
        <f>SUM(V13:V52)</f>
        <v>55393</v>
      </c>
      <c r="W55" s="169"/>
      <c r="X55" s="169"/>
      <c r="Y55" s="170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3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2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2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71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mergeCells count="4">
    <mergeCell ref="D6:E6"/>
    <mergeCell ref="M11:S11"/>
    <mergeCell ref="T11:U11"/>
    <mergeCell ref="V11:X11"/>
  </mergeCells>
  <dataValidations count="5">
    <dataValidation type="list" showInputMessage="1" showErrorMessage="1" sqref="K13:K52" xr:uid="{00000000-0002-0000-0100-000000000000}">
      <formula1>$C$80:$C$89</formula1>
    </dataValidation>
    <dataValidation type="list" showInputMessage="1" showErrorMessage="1" sqref="L13:L52" xr:uid="{00000000-0002-0000-0100-000001000000}">
      <formula1>$C$76:$C$77</formula1>
    </dataValidation>
    <dataValidation type="list" showInputMessage="1" showErrorMessage="1" sqref="J13:J52" xr:uid="{00000000-0002-0000-0100-000002000000}">
      <formula1>$C$72:$C$73</formula1>
    </dataValidation>
    <dataValidation type="list" allowBlank="1" showInputMessage="1" showErrorMessage="1" sqref="G13:G52" xr:uid="{00000000-0002-0000-0100-000003000000}">
      <formula1>$C$64:$C$69</formula1>
    </dataValidation>
    <dataValidation showInputMessage="1" showErrorMessage="1" sqref="I13:I52 M13:S52" xr:uid="{00000000-0002-0000-0100-000004000000}"/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2"/>
    <pageSetUpPr fitToPage="1"/>
  </sheetPr>
  <dimension ref="A1:Y89"/>
  <sheetViews>
    <sheetView showGridLines="0" zoomScale="85" zoomScaleNormal="85" workbookViewId="0">
      <selection activeCell="K13" sqref="K13"/>
    </sheetView>
  </sheetViews>
  <sheetFormatPr baseColWidth="10" defaultColWidth="9.1640625" defaultRowHeight="20" customHeight="1"/>
  <cols>
    <col min="1" max="1" width="8.1640625" style="2" customWidth="1"/>
    <col min="2" max="2" width="15.5" style="2" bestFit="1" customWidth="1"/>
    <col min="3" max="3" width="15.1640625" style="2" customWidth="1"/>
    <col min="4" max="4" width="35.5" style="1" bestFit="1" customWidth="1"/>
    <col min="5" max="5" width="24.5" style="1" customWidth="1"/>
    <col min="6" max="6" width="21.6640625" style="2" customWidth="1"/>
    <col min="7" max="7" width="23.6640625" style="2" bestFit="1" customWidth="1"/>
    <col min="8" max="8" width="12.5" style="1" customWidth="1"/>
    <col min="9" max="10" width="14.5" style="2" customWidth="1"/>
    <col min="11" max="11" width="19.5" style="2" customWidth="1"/>
    <col min="12" max="19" width="14.5" style="2" customWidth="1"/>
    <col min="20" max="20" width="14.33203125" style="1" hidden="1" customWidth="1"/>
    <col min="21" max="21" width="27.6640625" style="1" hidden="1" customWidth="1"/>
    <col min="22" max="22" width="12.1640625" style="1" hidden="1" customWidth="1"/>
    <col min="23" max="23" width="13.33203125" style="1" hidden="1" customWidth="1"/>
    <col min="24" max="24" width="15.5" style="1" hidden="1" customWidth="1"/>
    <col min="25" max="25" width="24" style="1" hidden="1" customWidth="1"/>
    <col min="26" max="16384" width="9.1640625" style="1"/>
  </cols>
  <sheetData>
    <row r="1" spans="1:25" s="106" customFormat="1" ht="17" customHeight="1" thickBot="1">
      <c r="A1" s="72" t="s">
        <v>110</v>
      </c>
      <c r="B1" s="72"/>
      <c r="C1" s="72"/>
      <c r="D1" s="110"/>
      <c r="E1" s="110"/>
      <c r="G1" s="107"/>
      <c r="H1" s="109"/>
      <c r="I1" s="108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</row>
    <row r="2" spans="1:25" s="106" customFormat="1" ht="18" customHeight="1">
      <c r="A2" s="107"/>
      <c r="B2" s="107"/>
      <c r="C2" s="107"/>
      <c r="D2" s="40" t="s">
        <v>91</v>
      </c>
      <c r="E2" s="41">
        <v>52500</v>
      </c>
      <c r="F2" s="56"/>
      <c r="G2" s="152" t="s">
        <v>90</v>
      </c>
      <c r="H2" s="153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25" s="106" customFormat="1" ht="18" customHeight="1">
      <c r="A3" s="107"/>
      <c r="B3" s="107"/>
      <c r="C3" s="107"/>
      <c r="D3" s="43" t="s">
        <v>6</v>
      </c>
      <c r="E3" s="44">
        <v>0</v>
      </c>
      <c r="F3" s="56"/>
      <c r="G3" s="154" t="s">
        <v>102</v>
      </c>
      <c r="H3" s="155">
        <f>COUNTIF(G13:G52, "Eligibility Review")</f>
        <v>0</v>
      </c>
      <c r="J3" s="46"/>
      <c r="K3" s="46"/>
      <c r="L3" s="46"/>
      <c r="M3" s="46"/>
      <c r="N3" s="46"/>
      <c r="O3" s="46"/>
      <c r="P3" s="46"/>
      <c r="Q3" s="46"/>
      <c r="R3" s="46"/>
      <c r="S3" s="46"/>
    </row>
    <row r="4" spans="1:25" s="106" customFormat="1" ht="18" customHeight="1">
      <c r="A4" s="107"/>
      <c r="B4" s="107"/>
      <c r="C4" s="107"/>
      <c r="D4" s="47" t="s">
        <v>89</v>
      </c>
      <c r="E4" s="48">
        <f>SUM(E2:E3)</f>
        <v>52500</v>
      </c>
      <c r="F4" s="56"/>
      <c r="G4" s="154" t="s">
        <v>103</v>
      </c>
      <c r="H4" s="155">
        <f>COUNTIF(G13:G52, "Pre-Construction")</f>
        <v>1</v>
      </c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06" customFormat="1" ht="18" customHeight="1">
      <c r="A5" s="107"/>
      <c r="B5" s="107"/>
      <c r="C5" s="107"/>
      <c r="D5" s="49"/>
      <c r="E5" s="50"/>
      <c r="F5" s="51"/>
      <c r="G5" s="154" t="s">
        <v>104</v>
      </c>
      <c r="H5" s="155">
        <f>COUNTIF(G13:G52, "Construction")</f>
        <v>1</v>
      </c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25" s="106" customFormat="1" ht="18" customHeight="1">
      <c r="A6" s="107"/>
      <c r="B6" s="107"/>
      <c r="C6" s="107"/>
      <c r="D6" s="227" t="s">
        <v>88</v>
      </c>
      <c r="E6" s="228"/>
      <c r="F6" s="51"/>
      <c r="G6" s="154" t="s">
        <v>105</v>
      </c>
      <c r="H6" s="155">
        <f>COUNTIF(G13:G52, "Closeout")</f>
        <v>0</v>
      </c>
      <c r="J6" s="46"/>
      <c r="K6" s="46"/>
      <c r="L6" s="46"/>
      <c r="M6" s="46"/>
      <c r="N6" s="46"/>
      <c r="O6" s="46"/>
      <c r="P6" s="46"/>
      <c r="Q6" s="46"/>
      <c r="R6" s="46"/>
      <c r="S6" s="46"/>
    </row>
    <row r="7" spans="1:25" s="106" customFormat="1" ht="18" customHeight="1">
      <c r="A7" s="107"/>
      <c r="B7" s="107"/>
      <c r="C7" s="107"/>
      <c r="D7" s="52" t="s">
        <v>87</v>
      </c>
      <c r="E7" s="53">
        <f>T55</f>
        <v>5000</v>
      </c>
      <c r="F7" s="51"/>
      <c r="G7" s="154" t="s">
        <v>22</v>
      </c>
      <c r="H7" s="155">
        <f>COUNTIF(G13:G52, "Withdrawn")</f>
        <v>0</v>
      </c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25" s="106" customFormat="1" ht="18" customHeight="1" thickBot="1">
      <c r="A8" s="107"/>
      <c r="B8" s="107"/>
      <c r="C8" s="107"/>
      <c r="D8" s="52" t="s">
        <v>86</v>
      </c>
      <c r="E8" s="53">
        <f>V55</f>
        <v>2300</v>
      </c>
      <c r="F8" s="51"/>
      <c r="G8" s="156" t="s">
        <v>106</v>
      </c>
      <c r="H8" s="157">
        <f>COUNTIF(G13:G52, "Waiting List")</f>
        <v>0</v>
      </c>
      <c r="J8" s="46"/>
      <c r="K8" s="46"/>
      <c r="L8" s="46"/>
      <c r="M8" s="46"/>
      <c r="N8" s="46"/>
      <c r="O8" s="46"/>
      <c r="P8" s="46"/>
      <c r="Q8" s="46"/>
      <c r="R8" s="46"/>
      <c r="S8" s="46"/>
    </row>
    <row r="9" spans="1:25" s="106" customFormat="1" ht="18" customHeight="1">
      <c r="A9" s="107"/>
      <c r="B9" s="107"/>
      <c r="C9" s="107"/>
      <c r="D9" s="54" t="s">
        <v>85</v>
      </c>
      <c r="E9" s="55">
        <f>E4-E8</f>
        <v>50200</v>
      </c>
      <c r="F9" s="51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</row>
    <row r="10" spans="1:25" s="106" customFormat="1" ht="17" customHeight="1" thickBot="1">
      <c r="A10" s="107"/>
      <c r="B10" s="107"/>
      <c r="C10" s="107"/>
      <c r="D10" s="49"/>
      <c r="E10" s="50"/>
      <c r="F10" s="107"/>
      <c r="G10" s="51"/>
      <c r="H10" s="50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</row>
    <row r="11" spans="1:25" ht="9.75" customHeight="1" thickTop="1" thickBot="1">
      <c r="A11" s="10"/>
      <c r="B11" s="10"/>
      <c r="C11" s="10"/>
      <c r="D11" s="11"/>
      <c r="E11" s="11"/>
      <c r="F11" s="10"/>
      <c r="G11" s="10"/>
      <c r="H11" s="11"/>
      <c r="I11" s="10"/>
      <c r="J11" s="10"/>
      <c r="K11" s="10"/>
      <c r="L11" s="10"/>
      <c r="M11" s="229" t="s">
        <v>84</v>
      </c>
      <c r="N11" s="230"/>
      <c r="O11" s="230"/>
      <c r="P11" s="230"/>
      <c r="Q11" s="230"/>
      <c r="R11" s="230"/>
      <c r="S11" s="231"/>
      <c r="T11" s="224" t="s">
        <v>83</v>
      </c>
      <c r="U11" s="226"/>
      <c r="V11" s="224" t="s">
        <v>8</v>
      </c>
      <c r="W11" s="225"/>
      <c r="X11" s="226"/>
      <c r="Y11" s="159" t="s">
        <v>82</v>
      </c>
    </row>
    <row r="12" spans="1:25" ht="50.25" customHeight="1" thickBot="1">
      <c r="A12" s="195" t="s">
        <v>4</v>
      </c>
      <c r="B12" s="196" t="s">
        <v>80</v>
      </c>
      <c r="C12" s="196" t="s">
        <v>0</v>
      </c>
      <c r="D12" s="197" t="s">
        <v>79</v>
      </c>
      <c r="E12" s="197" t="s">
        <v>3</v>
      </c>
      <c r="F12" s="197" t="s">
        <v>65</v>
      </c>
      <c r="G12" s="197" t="s">
        <v>7</v>
      </c>
      <c r="H12" s="196" t="s">
        <v>78</v>
      </c>
      <c r="I12" s="198" t="s">
        <v>40</v>
      </c>
      <c r="J12" s="199" t="s">
        <v>41</v>
      </c>
      <c r="K12" s="199" t="s">
        <v>42</v>
      </c>
      <c r="L12" s="200" t="s">
        <v>43</v>
      </c>
      <c r="M12" s="203" t="s">
        <v>77</v>
      </c>
      <c r="N12" s="204" t="s">
        <v>76</v>
      </c>
      <c r="O12" s="204" t="s">
        <v>75</v>
      </c>
      <c r="P12" s="205" t="s">
        <v>74</v>
      </c>
      <c r="Q12" s="205" t="s">
        <v>73</v>
      </c>
      <c r="R12" s="205" t="s">
        <v>72</v>
      </c>
      <c r="S12" s="206" t="s">
        <v>71</v>
      </c>
      <c r="T12" s="160" t="s">
        <v>69</v>
      </c>
      <c r="U12" s="161" t="s">
        <v>70</v>
      </c>
      <c r="V12" s="162" t="s">
        <v>69</v>
      </c>
      <c r="W12" s="161" t="s">
        <v>68</v>
      </c>
      <c r="X12" s="163" t="s">
        <v>67</v>
      </c>
      <c r="Y12" s="164" t="s">
        <v>13</v>
      </c>
    </row>
    <row r="13" spans="1:25" ht="20" customHeight="1">
      <c r="A13" s="185">
        <v>1</v>
      </c>
      <c r="B13" s="187"/>
      <c r="C13" s="187"/>
      <c r="D13" s="188" t="s">
        <v>194</v>
      </c>
      <c r="E13" s="188" t="s">
        <v>195</v>
      </c>
      <c r="F13" s="105"/>
      <c r="G13" s="189" t="s">
        <v>99</v>
      </c>
      <c r="H13" s="190">
        <v>2300</v>
      </c>
      <c r="I13" s="191">
        <v>2</v>
      </c>
      <c r="J13" s="192" t="s">
        <v>45</v>
      </c>
      <c r="K13" s="193" t="s">
        <v>51</v>
      </c>
      <c r="L13" s="194"/>
      <c r="M13" s="201">
        <v>42270</v>
      </c>
      <c r="N13" s="183" t="s">
        <v>298</v>
      </c>
      <c r="O13" s="217">
        <v>42291</v>
      </c>
      <c r="P13" s="182">
        <v>42291</v>
      </c>
      <c r="Q13" s="182">
        <v>42311</v>
      </c>
      <c r="R13" s="184">
        <v>42333</v>
      </c>
      <c r="S13" s="202">
        <v>42381</v>
      </c>
      <c r="T13" s="158">
        <f>IF(OR(G13="Eligibility Review", G13="Pre-Construction"), H13, 0)</f>
        <v>0</v>
      </c>
      <c r="U13" s="165">
        <f>T13</f>
        <v>0</v>
      </c>
      <c r="V13" s="158">
        <f>IF(OR(G13="Construction", G13="Closeout"), H13, 0)</f>
        <v>2300</v>
      </c>
      <c r="W13" s="166">
        <f>V13</f>
        <v>2300</v>
      </c>
      <c r="X13" s="167">
        <f>E4-W13</f>
        <v>50200</v>
      </c>
      <c r="Y13" s="168">
        <f>$E$4-T13-V13</f>
        <v>50200</v>
      </c>
    </row>
    <row r="14" spans="1:25" ht="19.5" customHeight="1">
      <c r="A14" s="3">
        <f t="shared" ref="A14:A52" si="0">A13+1</f>
        <v>2</v>
      </c>
      <c r="B14" s="96"/>
      <c r="C14" s="96"/>
      <c r="D14" s="75" t="s">
        <v>202</v>
      </c>
      <c r="E14" s="75" t="s">
        <v>203</v>
      </c>
      <c r="F14" s="76"/>
      <c r="G14" s="9" t="s">
        <v>98</v>
      </c>
      <c r="H14" s="102">
        <v>5000</v>
      </c>
      <c r="I14" s="68"/>
      <c r="J14" s="100"/>
      <c r="K14" s="63"/>
      <c r="L14" s="58"/>
      <c r="M14" s="174"/>
      <c r="N14" s="97"/>
      <c r="O14" s="97"/>
      <c r="P14" s="94"/>
      <c r="Q14" s="94"/>
      <c r="R14" s="93"/>
      <c r="S14" s="176"/>
      <c r="T14" s="158">
        <f t="shared" ref="T14:T52" si="1">IF(OR(G14="Eligibility Review", G14="Pre-Construction"), H14, 0)</f>
        <v>5000</v>
      </c>
      <c r="U14" s="166">
        <f t="shared" ref="U14:U52" si="2">IF(T14="","",T14+U13)</f>
        <v>5000</v>
      </c>
      <c r="V14" s="158">
        <f t="shared" ref="V14:V52" si="3">IF(OR(G14="Construction", G14="Closeout"), H14, 0)</f>
        <v>0</v>
      </c>
      <c r="W14" s="166">
        <f t="shared" ref="W14:W52" si="4">IF(V14="","",V14+W13)</f>
        <v>2300</v>
      </c>
      <c r="X14" s="167">
        <f t="shared" ref="X14:X52" si="5">IF(V14="","",$E$4-W14)</f>
        <v>50200</v>
      </c>
      <c r="Y14" s="168">
        <f t="shared" ref="Y14:Y52" si="6">IF(D14="","",(Y13-T14-V14))</f>
        <v>45200</v>
      </c>
    </row>
    <row r="15" spans="1:25" ht="20" customHeight="1">
      <c r="A15" s="3">
        <f t="shared" si="0"/>
        <v>3</v>
      </c>
      <c r="B15" s="96"/>
      <c r="C15" s="96"/>
      <c r="D15" s="75"/>
      <c r="E15" s="75"/>
      <c r="F15" s="76"/>
      <c r="G15" s="9"/>
      <c r="H15" s="57"/>
      <c r="I15" s="68"/>
      <c r="J15" s="69"/>
      <c r="K15" s="70"/>
      <c r="L15" s="58"/>
      <c r="M15" s="174"/>
      <c r="N15" s="97"/>
      <c r="O15" s="97"/>
      <c r="P15" s="94"/>
      <c r="Q15" s="94"/>
      <c r="R15" s="93"/>
      <c r="S15" s="176"/>
      <c r="T15" s="158">
        <f t="shared" si="1"/>
        <v>0</v>
      </c>
      <c r="U15" s="166">
        <f t="shared" si="2"/>
        <v>5000</v>
      </c>
      <c r="V15" s="158">
        <f t="shared" si="3"/>
        <v>0</v>
      </c>
      <c r="W15" s="166">
        <f t="shared" si="4"/>
        <v>2300</v>
      </c>
      <c r="X15" s="167">
        <f t="shared" si="5"/>
        <v>50200</v>
      </c>
      <c r="Y15" s="168" t="str">
        <f t="shared" si="6"/>
        <v/>
      </c>
    </row>
    <row r="16" spans="1:25" ht="20" customHeight="1">
      <c r="A16" s="3">
        <f t="shared" si="0"/>
        <v>4</v>
      </c>
      <c r="B16" s="96"/>
      <c r="C16" s="96"/>
      <c r="D16" s="75"/>
      <c r="E16" s="75"/>
      <c r="F16" s="76"/>
      <c r="G16" s="9"/>
      <c r="H16" s="57"/>
      <c r="I16" s="61"/>
      <c r="J16" s="100"/>
      <c r="K16" s="104"/>
      <c r="L16" s="58"/>
      <c r="M16" s="174"/>
      <c r="N16" s="97"/>
      <c r="O16" s="103"/>
      <c r="P16" s="94"/>
      <c r="Q16" s="94"/>
      <c r="R16" s="93"/>
      <c r="S16" s="175"/>
      <c r="T16" s="158">
        <f t="shared" si="1"/>
        <v>0</v>
      </c>
      <c r="U16" s="166">
        <f t="shared" si="2"/>
        <v>5000</v>
      </c>
      <c r="V16" s="158">
        <f t="shared" si="3"/>
        <v>0</v>
      </c>
      <c r="W16" s="166">
        <f t="shared" si="4"/>
        <v>2300</v>
      </c>
      <c r="X16" s="167">
        <f t="shared" si="5"/>
        <v>50200</v>
      </c>
      <c r="Y16" s="168" t="str">
        <f t="shared" si="6"/>
        <v/>
      </c>
    </row>
    <row r="17" spans="1:25" ht="20" customHeight="1">
      <c r="A17" s="3">
        <f t="shared" si="0"/>
        <v>5</v>
      </c>
      <c r="B17" s="96"/>
      <c r="C17" s="96"/>
      <c r="D17" s="75"/>
      <c r="E17" s="75"/>
      <c r="F17" s="9"/>
      <c r="G17" s="9"/>
      <c r="H17" s="102"/>
      <c r="I17" s="68"/>
      <c r="J17" s="62"/>
      <c r="K17" s="63"/>
      <c r="L17" s="58"/>
      <c r="M17" s="174"/>
      <c r="N17" s="97"/>
      <c r="O17" s="95"/>
      <c r="P17" s="94"/>
      <c r="Q17" s="94"/>
      <c r="R17" s="93"/>
      <c r="S17" s="175"/>
      <c r="T17" s="158">
        <f t="shared" si="1"/>
        <v>0</v>
      </c>
      <c r="U17" s="166">
        <f t="shared" si="2"/>
        <v>5000</v>
      </c>
      <c r="V17" s="158">
        <f t="shared" si="3"/>
        <v>0</v>
      </c>
      <c r="W17" s="166">
        <f t="shared" si="4"/>
        <v>2300</v>
      </c>
      <c r="X17" s="167">
        <f t="shared" si="5"/>
        <v>50200</v>
      </c>
      <c r="Y17" s="168" t="str">
        <f t="shared" si="6"/>
        <v/>
      </c>
    </row>
    <row r="18" spans="1:25" ht="20" customHeight="1">
      <c r="A18" s="3">
        <f t="shared" si="0"/>
        <v>6</v>
      </c>
      <c r="B18" s="96"/>
      <c r="C18" s="96"/>
      <c r="D18" s="8"/>
      <c r="E18" s="8"/>
      <c r="F18" s="9"/>
      <c r="G18" s="9"/>
      <c r="H18" s="57"/>
      <c r="I18" s="68"/>
      <c r="J18" s="62"/>
      <c r="K18" s="63"/>
      <c r="L18" s="58"/>
      <c r="M18" s="174"/>
      <c r="N18" s="97"/>
      <c r="O18" s="97"/>
      <c r="P18" s="94"/>
      <c r="Q18" s="101"/>
      <c r="R18" s="93"/>
      <c r="S18" s="175"/>
      <c r="T18" s="158">
        <f t="shared" si="1"/>
        <v>0</v>
      </c>
      <c r="U18" s="166">
        <f t="shared" si="2"/>
        <v>5000</v>
      </c>
      <c r="V18" s="158">
        <f t="shared" si="3"/>
        <v>0</v>
      </c>
      <c r="W18" s="166">
        <f t="shared" si="4"/>
        <v>2300</v>
      </c>
      <c r="X18" s="167">
        <f t="shared" si="5"/>
        <v>50200</v>
      </c>
      <c r="Y18" s="168" t="str">
        <f t="shared" si="6"/>
        <v/>
      </c>
    </row>
    <row r="19" spans="1:25" ht="20" customHeight="1">
      <c r="A19" s="3">
        <f t="shared" si="0"/>
        <v>7</v>
      </c>
      <c r="B19" s="96"/>
      <c r="C19" s="96"/>
      <c r="D19" s="8"/>
      <c r="E19" s="8"/>
      <c r="F19" s="9"/>
      <c r="G19" s="9"/>
      <c r="H19" s="57"/>
      <c r="I19" s="68"/>
      <c r="J19" s="62"/>
      <c r="K19" s="63"/>
      <c r="L19" s="58"/>
      <c r="M19" s="174"/>
      <c r="N19" s="95"/>
      <c r="O19" s="95"/>
      <c r="P19" s="94"/>
      <c r="Q19" s="94"/>
      <c r="R19" s="93"/>
      <c r="S19" s="175"/>
      <c r="T19" s="158">
        <f t="shared" si="1"/>
        <v>0</v>
      </c>
      <c r="U19" s="166">
        <f t="shared" si="2"/>
        <v>5000</v>
      </c>
      <c r="V19" s="158">
        <f t="shared" si="3"/>
        <v>0</v>
      </c>
      <c r="W19" s="166">
        <f t="shared" si="4"/>
        <v>2300</v>
      </c>
      <c r="X19" s="167">
        <f t="shared" si="5"/>
        <v>50200</v>
      </c>
      <c r="Y19" s="168" t="str">
        <f t="shared" si="6"/>
        <v/>
      </c>
    </row>
    <row r="20" spans="1:25" ht="20" customHeight="1">
      <c r="A20" s="3">
        <f t="shared" si="0"/>
        <v>8</v>
      </c>
      <c r="B20" s="96"/>
      <c r="C20" s="96"/>
      <c r="D20" s="8"/>
      <c r="E20" s="8"/>
      <c r="F20" s="9"/>
      <c r="G20" s="9"/>
      <c r="H20" s="57"/>
      <c r="I20" s="68"/>
      <c r="J20" s="69"/>
      <c r="K20" s="70"/>
      <c r="L20" s="58"/>
      <c r="M20" s="174"/>
      <c r="N20" s="97"/>
      <c r="O20" s="97"/>
      <c r="P20" s="94"/>
      <c r="Q20" s="94"/>
      <c r="R20" s="93"/>
      <c r="S20" s="175"/>
      <c r="T20" s="158">
        <f t="shared" si="1"/>
        <v>0</v>
      </c>
      <c r="U20" s="166">
        <f t="shared" si="2"/>
        <v>5000</v>
      </c>
      <c r="V20" s="158">
        <f t="shared" si="3"/>
        <v>0</v>
      </c>
      <c r="W20" s="166">
        <f t="shared" si="4"/>
        <v>2300</v>
      </c>
      <c r="X20" s="167">
        <f t="shared" si="5"/>
        <v>50200</v>
      </c>
      <c r="Y20" s="168" t="str">
        <f t="shared" si="6"/>
        <v/>
      </c>
    </row>
    <row r="21" spans="1:25" ht="20" customHeight="1">
      <c r="A21" s="3">
        <f t="shared" si="0"/>
        <v>9</v>
      </c>
      <c r="B21" s="96"/>
      <c r="C21" s="96"/>
      <c r="D21" s="8"/>
      <c r="E21" s="8"/>
      <c r="F21" s="9"/>
      <c r="G21" s="9"/>
      <c r="H21" s="57"/>
      <c r="I21" s="61"/>
      <c r="J21" s="100"/>
      <c r="K21" s="70"/>
      <c r="L21" s="58"/>
      <c r="M21" s="174"/>
      <c r="N21" s="95"/>
      <c r="O21" s="95"/>
      <c r="P21" s="94"/>
      <c r="Q21" s="94"/>
      <c r="R21" s="93"/>
      <c r="S21" s="175"/>
      <c r="T21" s="158">
        <f t="shared" si="1"/>
        <v>0</v>
      </c>
      <c r="U21" s="166">
        <f t="shared" si="2"/>
        <v>5000</v>
      </c>
      <c r="V21" s="158">
        <f t="shared" si="3"/>
        <v>0</v>
      </c>
      <c r="W21" s="166">
        <f t="shared" si="4"/>
        <v>2300</v>
      </c>
      <c r="X21" s="167">
        <f t="shared" si="5"/>
        <v>50200</v>
      </c>
      <c r="Y21" s="168" t="str">
        <f t="shared" si="6"/>
        <v/>
      </c>
    </row>
    <row r="22" spans="1:25" ht="20" customHeight="1">
      <c r="A22" s="3">
        <f t="shared" si="0"/>
        <v>10</v>
      </c>
      <c r="B22" s="96"/>
      <c r="C22" s="96"/>
      <c r="D22" s="8"/>
      <c r="E22" s="8"/>
      <c r="F22" s="9"/>
      <c r="G22" s="9"/>
      <c r="H22" s="57"/>
      <c r="I22" s="68"/>
      <c r="J22" s="62"/>
      <c r="K22" s="63"/>
      <c r="L22" s="58"/>
      <c r="M22" s="174"/>
      <c r="N22" s="95"/>
      <c r="O22" s="95"/>
      <c r="P22" s="94"/>
      <c r="Q22" s="94"/>
      <c r="R22" s="93"/>
      <c r="S22" s="175"/>
      <c r="T22" s="158">
        <f t="shared" si="1"/>
        <v>0</v>
      </c>
      <c r="U22" s="166">
        <f t="shared" si="2"/>
        <v>5000</v>
      </c>
      <c r="V22" s="158">
        <f t="shared" si="3"/>
        <v>0</v>
      </c>
      <c r="W22" s="166">
        <f t="shared" si="4"/>
        <v>2300</v>
      </c>
      <c r="X22" s="167">
        <f t="shared" si="5"/>
        <v>50200</v>
      </c>
      <c r="Y22" s="168" t="str">
        <f t="shared" si="6"/>
        <v/>
      </c>
    </row>
    <row r="23" spans="1:25" ht="20" customHeight="1">
      <c r="A23" s="3">
        <f t="shared" si="0"/>
        <v>11</v>
      </c>
      <c r="B23" s="96"/>
      <c r="C23" s="96"/>
      <c r="D23" s="8"/>
      <c r="E23" s="8"/>
      <c r="F23" s="9"/>
      <c r="G23" s="9"/>
      <c r="H23" s="57"/>
      <c r="I23" s="61"/>
      <c r="J23" s="62"/>
      <c r="K23" s="63"/>
      <c r="L23" s="58"/>
      <c r="M23" s="174"/>
      <c r="N23" s="95"/>
      <c r="O23" s="95"/>
      <c r="P23" s="94"/>
      <c r="Q23" s="94"/>
      <c r="R23" s="93"/>
      <c r="S23" s="175"/>
      <c r="T23" s="158">
        <f t="shared" si="1"/>
        <v>0</v>
      </c>
      <c r="U23" s="166">
        <f t="shared" si="2"/>
        <v>5000</v>
      </c>
      <c r="V23" s="158">
        <f t="shared" si="3"/>
        <v>0</v>
      </c>
      <c r="W23" s="166">
        <f t="shared" si="4"/>
        <v>2300</v>
      </c>
      <c r="X23" s="167">
        <f t="shared" si="5"/>
        <v>50200</v>
      </c>
      <c r="Y23" s="168" t="str">
        <f t="shared" si="6"/>
        <v/>
      </c>
    </row>
    <row r="24" spans="1:25" ht="20" customHeight="1">
      <c r="A24" s="3">
        <f t="shared" si="0"/>
        <v>12</v>
      </c>
      <c r="B24" s="96"/>
      <c r="C24" s="96"/>
      <c r="D24" s="8"/>
      <c r="E24" s="8"/>
      <c r="F24" s="9"/>
      <c r="G24" s="9"/>
      <c r="H24" s="57"/>
      <c r="I24" s="61"/>
      <c r="J24" s="62"/>
      <c r="K24" s="63"/>
      <c r="L24" s="58"/>
      <c r="M24" s="174"/>
      <c r="N24" s="95"/>
      <c r="O24" s="95"/>
      <c r="P24" s="94"/>
      <c r="Q24" s="94"/>
      <c r="R24" s="93"/>
      <c r="S24" s="175"/>
      <c r="T24" s="158">
        <f t="shared" si="1"/>
        <v>0</v>
      </c>
      <c r="U24" s="166">
        <f t="shared" si="2"/>
        <v>5000</v>
      </c>
      <c r="V24" s="158">
        <f t="shared" si="3"/>
        <v>0</v>
      </c>
      <c r="W24" s="166">
        <f t="shared" si="4"/>
        <v>2300</v>
      </c>
      <c r="X24" s="167">
        <f t="shared" si="5"/>
        <v>50200</v>
      </c>
      <c r="Y24" s="168" t="str">
        <f t="shared" si="6"/>
        <v/>
      </c>
    </row>
    <row r="25" spans="1:25" ht="20" customHeight="1">
      <c r="A25" s="3">
        <f t="shared" si="0"/>
        <v>13</v>
      </c>
      <c r="B25" s="96"/>
      <c r="C25" s="96"/>
      <c r="D25" s="8"/>
      <c r="E25" s="8"/>
      <c r="F25" s="9"/>
      <c r="G25" s="9"/>
      <c r="H25" s="57"/>
      <c r="I25" s="68"/>
      <c r="J25" s="62"/>
      <c r="K25" s="63"/>
      <c r="L25" s="58"/>
      <c r="M25" s="174"/>
      <c r="N25" s="95"/>
      <c r="O25" s="95"/>
      <c r="P25" s="94"/>
      <c r="Q25" s="94"/>
      <c r="R25" s="93"/>
      <c r="S25" s="175"/>
      <c r="T25" s="158">
        <f t="shared" si="1"/>
        <v>0</v>
      </c>
      <c r="U25" s="166">
        <f t="shared" si="2"/>
        <v>5000</v>
      </c>
      <c r="V25" s="158">
        <f t="shared" si="3"/>
        <v>0</v>
      </c>
      <c r="W25" s="166">
        <f t="shared" si="4"/>
        <v>2300</v>
      </c>
      <c r="X25" s="167">
        <f t="shared" si="5"/>
        <v>50200</v>
      </c>
      <c r="Y25" s="168" t="str">
        <f t="shared" si="6"/>
        <v/>
      </c>
    </row>
    <row r="26" spans="1:25" ht="20" customHeight="1">
      <c r="A26" s="3">
        <f t="shared" si="0"/>
        <v>14</v>
      </c>
      <c r="B26" s="96"/>
      <c r="C26" s="96"/>
      <c r="D26" s="8"/>
      <c r="E26" s="8"/>
      <c r="F26" s="9"/>
      <c r="G26" s="9"/>
      <c r="H26" s="57"/>
      <c r="I26" s="61"/>
      <c r="J26" s="69"/>
      <c r="K26" s="70"/>
      <c r="L26" s="58"/>
      <c r="M26" s="174"/>
      <c r="N26" s="95"/>
      <c r="O26" s="95"/>
      <c r="P26" s="94"/>
      <c r="Q26" s="94"/>
      <c r="R26" s="93"/>
      <c r="S26" s="175"/>
      <c r="T26" s="158">
        <f t="shared" si="1"/>
        <v>0</v>
      </c>
      <c r="U26" s="166">
        <f t="shared" si="2"/>
        <v>5000</v>
      </c>
      <c r="V26" s="158">
        <f t="shared" si="3"/>
        <v>0</v>
      </c>
      <c r="W26" s="166">
        <f t="shared" si="4"/>
        <v>2300</v>
      </c>
      <c r="X26" s="167">
        <f t="shared" si="5"/>
        <v>50200</v>
      </c>
      <c r="Y26" s="168" t="str">
        <f t="shared" si="6"/>
        <v/>
      </c>
    </row>
    <row r="27" spans="1:25" ht="20" customHeight="1">
      <c r="A27" s="3">
        <f t="shared" si="0"/>
        <v>15</v>
      </c>
      <c r="B27" s="96"/>
      <c r="C27" s="96"/>
      <c r="D27" s="8"/>
      <c r="E27" s="8"/>
      <c r="F27" s="9"/>
      <c r="G27" s="9"/>
      <c r="H27" s="57"/>
      <c r="I27" s="61"/>
      <c r="J27" s="62"/>
      <c r="K27" s="63"/>
      <c r="L27" s="58"/>
      <c r="M27" s="174"/>
      <c r="N27" s="95"/>
      <c r="O27" s="95"/>
      <c r="P27" s="94"/>
      <c r="Q27" s="94"/>
      <c r="R27" s="93"/>
      <c r="S27" s="175"/>
      <c r="T27" s="158">
        <f t="shared" si="1"/>
        <v>0</v>
      </c>
      <c r="U27" s="166">
        <f t="shared" si="2"/>
        <v>5000</v>
      </c>
      <c r="V27" s="158">
        <f t="shared" si="3"/>
        <v>0</v>
      </c>
      <c r="W27" s="166">
        <f t="shared" si="4"/>
        <v>2300</v>
      </c>
      <c r="X27" s="167">
        <f t="shared" si="5"/>
        <v>50200</v>
      </c>
      <c r="Y27" s="168" t="str">
        <f t="shared" si="6"/>
        <v/>
      </c>
    </row>
    <row r="28" spans="1:25" ht="20" customHeight="1">
      <c r="A28" s="3">
        <f t="shared" si="0"/>
        <v>16</v>
      </c>
      <c r="B28" s="96"/>
      <c r="C28" s="96"/>
      <c r="D28" s="8"/>
      <c r="E28" s="8"/>
      <c r="F28" s="9"/>
      <c r="G28" s="9"/>
      <c r="H28" s="57"/>
      <c r="I28" s="68"/>
      <c r="J28" s="62"/>
      <c r="K28" s="63"/>
      <c r="L28" s="58"/>
      <c r="M28" s="174"/>
      <c r="N28" s="95"/>
      <c r="O28" s="95"/>
      <c r="P28" s="94"/>
      <c r="Q28" s="94"/>
      <c r="R28" s="93"/>
      <c r="S28" s="175"/>
      <c r="T28" s="158">
        <f t="shared" si="1"/>
        <v>0</v>
      </c>
      <c r="U28" s="166">
        <f t="shared" si="2"/>
        <v>5000</v>
      </c>
      <c r="V28" s="158">
        <f t="shared" si="3"/>
        <v>0</v>
      </c>
      <c r="W28" s="166">
        <f t="shared" si="4"/>
        <v>2300</v>
      </c>
      <c r="X28" s="167">
        <f t="shared" si="5"/>
        <v>50200</v>
      </c>
      <c r="Y28" s="168" t="str">
        <f t="shared" si="6"/>
        <v/>
      </c>
    </row>
    <row r="29" spans="1:25" ht="20" customHeight="1">
      <c r="A29" s="3">
        <f t="shared" si="0"/>
        <v>17</v>
      </c>
      <c r="B29" s="96"/>
      <c r="C29" s="96"/>
      <c r="D29" s="8"/>
      <c r="E29" s="8"/>
      <c r="F29" s="9"/>
      <c r="G29" s="9"/>
      <c r="H29" s="57"/>
      <c r="I29" s="68"/>
      <c r="J29" s="62"/>
      <c r="K29" s="63"/>
      <c r="L29" s="58"/>
      <c r="M29" s="174"/>
      <c r="N29" s="95"/>
      <c r="O29" s="95"/>
      <c r="P29" s="94"/>
      <c r="Q29" s="94"/>
      <c r="R29" s="93"/>
      <c r="S29" s="175"/>
      <c r="T29" s="158">
        <f t="shared" si="1"/>
        <v>0</v>
      </c>
      <c r="U29" s="166">
        <f t="shared" si="2"/>
        <v>5000</v>
      </c>
      <c r="V29" s="158">
        <f t="shared" si="3"/>
        <v>0</v>
      </c>
      <c r="W29" s="166">
        <f t="shared" si="4"/>
        <v>2300</v>
      </c>
      <c r="X29" s="167">
        <f t="shared" si="5"/>
        <v>50200</v>
      </c>
      <c r="Y29" s="168" t="str">
        <f t="shared" si="6"/>
        <v/>
      </c>
    </row>
    <row r="30" spans="1:25" ht="20" customHeight="1">
      <c r="A30" s="3">
        <f t="shared" si="0"/>
        <v>18</v>
      </c>
      <c r="B30" s="99"/>
      <c r="C30" s="96"/>
      <c r="D30" s="25"/>
      <c r="E30" s="8"/>
      <c r="F30" s="9"/>
      <c r="G30" s="9"/>
      <c r="H30" s="57"/>
      <c r="I30" s="68"/>
      <c r="J30" s="69"/>
      <c r="K30" s="70"/>
      <c r="L30" s="58"/>
      <c r="M30" s="174"/>
      <c r="N30" s="95"/>
      <c r="O30" s="95"/>
      <c r="P30" s="94"/>
      <c r="Q30" s="94"/>
      <c r="R30" s="93"/>
      <c r="S30" s="175"/>
      <c r="T30" s="158">
        <f t="shared" si="1"/>
        <v>0</v>
      </c>
      <c r="U30" s="166">
        <f t="shared" si="2"/>
        <v>5000</v>
      </c>
      <c r="V30" s="158">
        <f t="shared" si="3"/>
        <v>0</v>
      </c>
      <c r="W30" s="166">
        <f t="shared" si="4"/>
        <v>2300</v>
      </c>
      <c r="X30" s="167">
        <f t="shared" si="5"/>
        <v>50200</v>
      </c>
      <c r="Y30" s="168" t="str">
        <f t="shared" si="6"/>
        <v/>
      </c>
    </row>
    <row r="31" spans="1:25" ht="20" customHeight="1">
      <c r="A31" s="3">
        <f t="shared" si="0"/>
        <v>19</v>
      </c>
      <c r="B31" s="96"/>
      <c r="C31" s="96"/>
      <c r="D31" s="8"/>
      <c r="E31" s="25"/>
      <c r="F31" s="9"/>
      <c r="G31" s="9"/>
      <c r="H31" s="57"/>
      <c r="I31" s="68"/>
      <c r="J31" s="62"/>
      <c r="K31" s="63"/>
      <c r="L31" s="58"/>
      <c r="M31" s="174"/>
      <c r="N31" s="95"/>
      <c r="O31" s="95"/>
      <c r="P31" s="94"/>
      <c r="Q31" s="94"/>
      <c r="R31" s="93"/>
      <c r="S31" s="175"/>
      <c r="T31" s="158">
        <f t="shared" si="1"/>
        <v>0</v>
      </c>
      <c r="U31" s="166">
        <f t="shared" si="2"/>
        <v>5000</v>
      </c>
      <c r="V31" s="158">
        <f t="shared" si="3"/>
        <v>0</v>
      </c>
      <c r="W31" s="166">
        <f t="shared" si="4"/>
        <v>2300</v>
      </c>
      <c r="X31" s="167">
        <f t="shared" si="5"/>
        <v>50200</v>
      </c>
      <c r="Y31" s="168" t="str">
        <f t="shared" si="6"/>
        <v/>
      </c>
    </row>
    <row r="32" spans="1:25" ht="20" customHeight="1">
      <c r="A32" s="3">
        <f t="shared" si="0"/>
        <v>20</v>
      </c>
      <c r="B32" s="96"/>
      <c r="C32" s="96"/>
      <c r="D32" s="8"/>
      <c r="E32" s="8"/>
      <c r="F32" s="9"/>
      <c r="G32" s="9"/>
      <c r="H32" s="57"/>
      <c r="I32" s="68"/>
      <c r="J32" s="62"/>
      <c r="K32" s="63"/>
      <c r="L32" s="58"/>
      <c r="M32" s="174"/>
      <c r="N32" s="95"/>
      <c r="O32" s="95"/>
      <c r="P32" s="94"/>
      <c r="Q32" s="94"/>
      <c r="R32" s="93"/>
      <c r="S32" s="175"/>
      <c r="T32" s="158">
        <f t="shared" si="1"/>
        <v>0</v>
      </c>
      <c r="U32" s="166">
        <f t="shared" si="2"/>
        <v>5000</v>
      </c>
      <c r="V32" s="158">
        <f t="shared" si="3"/>
        <v>0</v>
      </c>
      <c r="W32" s="166">
        <f t="shared" si="4"/>
        <v>2300</v>
      </c>
      <c r="X32" s="167">
        <f t="shared" si="5"/>
        <v>50200</v>
      </c>
      <c r="Y32" s="168" t="str">
        <f t="shared" si="6"/>
        <v/>
      </c>
    </row>
    <row r="33" spans="1:25" ht="20" customHeight="1">
      <c r="A33" s="3">
        <f t="shared" si="0"/>
        <v>21</v>
      </c>
      <c r="B33" s="96"/>
      <c r="C33" s="96"/>
      <c r="D33" s="8"/>
      <c r="E33" s="8"/>
      <c r="F33" s="9"/>
      <c r="G33" s="9"/>
      <c r="H33" s="57"/>
      <c r="I33" s="68"/>
      <c r="J33" s="62"/>
      <c r="K33" s="63"/>
      <c r="L33" s="58"/>
      <c r="M33" s="174"/>
      <c r="N33" s="95"/>
      <c r="O33" s="95"/>
      <c r="P33" s="94"/>
      <c r="Q33" s="94"/>
      <c r="R33" s="93"/>
      <c r="S33" s="175"/>
      <c r="T33" s="158">
        <f t="shared" si="1"/>
        <v>0</v>
      </c>
      <c r="U33" s="166">
        <f t="shared" si="2"/>
        <v>5000</v>
      </c>
      <c r="V33" s="158">
        <f t="shared" si="3"/>
        <v>0</v>
      </c>
      <c r="W33" s="166">
        <f t="shared" si="4"/>
        <v>2300</v>
      </c>
      <c r="X33" s="167">
        <f t="shared" si="5"/>
        <v>50200</v>
      </c>
      <c r="Y33" s="168" t="str">
        <f t="shared" si="6"/>
        <v/>
      </c>
    </row>
    <row r="34" spans="1:25" ht="20" customHeight="1">
      <c r="A34" s="3">
        <f t="shared" si="0"/>
        <v>22</v>
      </c>
      <c r="B34" s="96"/>
      <c r="C34" s="96"/>
      <c r="D34" s="8"/>
      <c r="E34" s="8"/>
      <c r="F34" s="9"/>
      <c r="G34" s="9"/>
      <c r="H34" s="57"/>
      <c r="I34" s="68"/>
      <c r="J34" s="69"/>
      <c r="K34" s="70"/>
      <c r="L34" s="58"/>
      <c r="M34" s="174"/>
      <c r="N34" s="95"/>
      <c r="O34" s="95"/>
      <c r="P34" s="94"/>
      <c r="Q34" s="94"/>
      <c r="R34" s="93"/>
      <c r="S34" s="175"/>
      <c r="T34" s="158">
        <f t="shared" si="1"/>
        <v>0</v>
      </c>
      <c r="U34" s="166">
        <f t="shared" si="2"/>
        <v>5000</v>
      </c>
      <c r="V34" s="158">
        <f t="shared" si="3"/>
        <v>0</v>
      </c>
      <c r="W34" s="166">
        <f t="shared" si="4"/>
        <v>2300</v>
      </c>
      <c r="X34" s="167">
        <f t="shared" si="5"/>
        <v>50200</v>
      </c>
      <c r="Y34" s="168" t="str">
        <f t="shared" si="6"/>
        <v/>
      </c>
    </row>
    <row r="35" spans="1:25" ht="20" customHeight="1">
      <c r="A35" s="3">
        <f t="shared" si="0"/>
        <v>23</v>
      </c>
      <c r="B35" s="96"/>
      <c r="C35" s="96"/>
      <c r="D35" s="8"/>
      <c r="E35" s="8"/>
      <c r="F35" s="9"/>
      <c r="G35" s="9"/>
      <c r="H35" s="57"/>
      <c r="I35" s="68"/>
      <c r="J35" s="62"/>
      <c r="K35" s="63"/>
      <c r="L35" s="58"/>
      <c r="M35" s="174"/>
      <c r="N35" s="95"/>
      <c r="O35" s="95"/>
      <c r="P35" s="94"/>
      <c r="Q35" s="94"/>
      <c r="R35" s="93"/>
      <c r="S35" s="175"/>
      <c r="T35" s="158">
        <f t="shared" si="1"/>
        <v>0</v>
      </c>
      <c r="U35" s="166">
        <f t="shared" si="2"/>
        <v>5000</v>
      </c>
      <c r="V35" s="158">
        <f t="shared" si="3"/>
        <v>0</v>
      </c>
      <c r="W35" s="166">
        <f t="shared" si="4"/>
        <v>2300</v>
      </c>
      <c r="X35" s="167">
        <f t="shared" si="5"/>
        <v>50200</v>
      </c>
      <c r="Y35" s="168" t="str">
        <f t="shared" si="6"/>
        <v/>
      </c>
    </row>
    <row r="36" spans="1:25" ht="20" customHeight="1">
      <c r="A36" s="3">
        <f t="shared" si="0"/>
        <v>24</v>
      </c>
      <c r="B36" s="96"/>
      <c r="C36" s="96"/>
      <c r="D36" s="8"/>
      <c r="E36" s="8"/>
      <c r="F36" s="9"/>
      <c r="G36" s="9"/>
      <c r="H36" s="57"/>
      <c r="I36" s="68"/>
      <c r="J36" s="62"/>
      <c r="K36" s="63"/>
      <c r="L36" s="58"/>
      <c r="M36" s="174"/>
      <c r="N36" s="95"/>
      <c r="O36" s="95"/>
      <c r="P36" s="94"/>
      <c r="Q36" s="94"/>
      <c r="R36" s="93"/>
      <c r="S36" s="175"/>
      <c r="T36" s="158">
        <f t="shared" si="1"/>
        <v>0</v>
      </c>
      <c r="U36" s="166">
        <f t="shared" si="2"/>
        <v>5000</v>
      </c>
      <c r="V36" s="158">
        <f t="shared" si="3"/>
        <v>0</v>
      </c>
      <c r="W36" s="166">
        <f t="shared" si="4"/>
        <v>2300</v>
      </c>
      <c r="X36" s="167">
        <f t="shared" si="5"/>
        <v>50200</v>
      </c>
      <c r="Y36" s="168" t="str">
        <f t="shared" si="6"/>
        <v/>
      </c>
    </row>
    <row r="37" spans="1:25" ht="20" customHeight="1">
      <c r="A37" s="3">
        <f t="shared" si="0"/>
        <v>25</v>
      </c>
      <c r="B37" s="96"/>
      <c r="C37" s="96"/>
      <c r="D37" s="8"/>
      <c r="E37" s="8"/>
      <c r="F37" s="9"/>
      <c r="G37" s="9"/>
      <c r="H37" s="57"/>
      <c r="I37" s="68"/>
      <c r="J37" s="62"/>
      <c r="K37" s="63"/>
      <c r="L37" s="58"/>
      <c r="M37" s="174"/>
      <c r="N37" s="95"/>
      <c r="O37" s="95"/>
      <c r="P37" s="94"/>
      <c r="Q37" s="94"/>
      <c r="R37" s="93"/>
      <c r="S37" s="175"/>
      <c r="T37" s="158">
        <f t="shared" si="1"/>
        <v>0</v>
      </c>
      <c r="U37" s="166">
        <f t="shared" si="2"/>
        <v>5000</v>
      </c>
      <c r="V37" s="158">
        <f t="shared" si="3"/>
        <v>0</v>
      </c>
      <c r="W37" s="166">
        <f t="shared" si="4"/>
        <v>2300</v>
      </c>
      <c r="X37" s="167">
        <f t="shared" si="5"/>
        <v>50200</v>
      </c>
      <c r="Y37" s="168" t="str">
        <f t="shared" si="6"/>
        <v/>
      </c>
    </row>
    <row r="38" spans="1:25" ht="20" customHeight="1">
      <c r="A38" s="3">
        <f t="shared" si="0"/>
        <v>26</v>
      </c>
      <c r="B38" s="96"/>
      <c r="C38" s="96"/>
      <c r="D38" s="8"/>
      <c r="E38" s="8"/>
      <c r="F38" s="9"/>
      <c r="G38" s="9"/>
      <c r="H38" s="57"/>
      <c r="I38" s="68"/>
      <c r="J38" s="62"/>
      <c r="K38" s="63"/>
      <c r="L38" s="58"/>
      <c r="M38" s="174"/>
      <c r="N38" s="95"/>
      <c r="O38" s="95"/>
      <c r="P38" s="94"/>
      <c r="Q38" s="94"/>
      <c r="R38" s="93"/>
      <c r="S38" s="175"/>
      <c r="T38" s="158">
        <f t="shared" si="1"/>
        <v>0</v>
      </c>
      <c r="U38" s="166">
        <f t="shared" si="2"/>
        <v>5000</v>
      </c>
      <c r="V38" s="158">
        <f t="shared" si="3"/>
        <v>0</v>
      </c>
      <c r="W38" s="166">
        <f t="shared" si="4"/>
        <v>2300</v>
      </c>
      <c r="X38" s="167">
        <f t="shared" si="5"/>
        <v>50200</v>
      </c>
      <c r="Y38" s="168" t="str">
        <f t="shared" si="6"/>
        <v/>
      </c>
    </row>
    <row r="39" spans="1:25" ht="20" customHeight="1">
      <c r="A39" s="3">
        <f t="shared" si="0"/>
        <v>27</v>
      </c>
      <c r="B39" s="96"/>
      <c r="C39" s="96"/>
      <c r="D39" s="8"/>
      <c r="E39" s="8"/>
      <c r="F39" s="9"/>
      <c r="G39" s="9"/>
      <c r="H39" s="57"/>
      <c r="I39" s="68"/>
      <c r="J39" s="62"/>
      <c r="K39" s="63"/>
      <c r="L39" s="58"/>
      <c r="M39" s="174"/>
      <c r="N39" s="95"/>
      <c r="O39" s="95"/>
      <c r="P39" s="94"/>
      <c r="Q39" s="94"/>
      <c r="R39" s="93"/>
      <c r="S39" s="175"/>
      <c r="T39" s="158">
        <f t="shared" si="1"/>
        <v>0</v>
      </c>
      <c r="U39" s="166">
        <f t="shared" si="2"/>
        <v>5000</v>
      </c>
      <c r="V39" s="158">
        <f t="shared" si="3"/>
        <v>0</v>
      </c>
      <c r="W39" s="166">
        <f t="shared" si="4"/>
        <v>2300</v>
      </c>
      <c r="X39" s="167">
        <f t="shared" si="5"/>
        <v>50200</v>
      </c>
      <c r="Y39" s="168" t="str">
        <f t="shared" si="6"/>
        <v/>
      </c>
    </row>
    <row r="40" spans="1:25" ht="20" customHeight="1">
      <c r="A40" s="3">
        <f t="shared" si="0"/>
        <v>28</v>
      </c>
      <c r="B40" s="96"/>
      <c r="C40" s="96"/>
      <c r="D40" s="8"/>
      <c r="E40" s="8"/>
      <c r="F40" s="9"/>
      <c r="G40" s="9"/>
      <c r="H40" s="57"/>
      <c r="I40" s="68"/>
      <c r="J40" s="62"/>
      <c r="K40" s="63"/>
      <c r="L40" s="58"/>
      <c r="M40" s="174"/>
      <c r="N40" s="95"/>
      <c r="O40" s="95"/>
      <c r="P40" s="94"/>
      <c r="Q40" s="94"/>
      <c r="R40" s="93"/>
      <c r="S40" s="175"/>
      <c r="T40" s="158">
        <f t="shared" si="1"/>
        <v>0</v>
      </c>
      <c r="U40" s="166">
        <f t="shared" si="2"/>
        <v>5000</v>
      </c>
      <c r="V40" s="158">
        <f t="shared" si="3"/>
        <v>0</v>
      </c>
      <c r="W40" s="166">
        <f t="shared" si="4"/>
        <v>2300</v>
      </c>
      <c r="X40" s="167">
        <f t="shared" si="5"/>
        <v>50200</v>
      </c>
      <c r="Y40" s="168" t="str">
        <f t="shared" si="6"/>
        <v/>
      </c>
    </row>
    <row r="41" spans="1:25" ht="20" customHeight="1">
      <c r="A41" s="3">
        <f t="shared" si="0"/>
        <v>29</v>
      </c>
      <c r="B41" s="96"/>
      <c r="C41" s="96"/>
      <c r="D41" s="8"/>
      <c r="E41" s="8"/>
      <c r="F41" s="9"/>
      <c r="G41" s="9"/>
      <c r="H41" s="57"/>
      <c r="I41" s="68"/>
      <c r="J41" s="62"/>
      <c r="K41" s="63"/>
      <c r="L41" s="58"/>
      <c r="M41" s="174"/>
      <c r="N41" s="95"/>
      <c r="O41" s="95"/>
      <c r="P41" s="94"/>
      <c r="Q41" s="94"/>
      <c r="R41" s="93"/>
      <c r="S41" s="175"/>
      <c r="T41" s="158">
        <f t="shared" si="1"/>
        <v>0</v>
      </c>
      <c r="U41" s="166">
        <f t="shared" si="2"/>
        <v>5000</v>
      </c>
      <c r="V41" s="158">
        <f t="shared" si="3"/>
        <v>0</v>
      </c>
      <c r="W41" s="166">
        <f t="shared" si="4"/>
        <v>2300</v>
      </c>
      <c r="X41" s="167">
        <f t="shared" si="5"/>
        <v>50200</v>
      </c>
      <c r="Y41" s="168" t="str">
        <f t="shared" si="6"/>
        <v/>
      </c>
    </row>
    <row r="42" spans="1:25" ht="20" customHeight="1">
      <c r="A42" s="3">
        <f t="shared" si="0"/>
        <v>30</v>
      </c>
      <c r="B42" s="96"/>
      <c r="C42" s="96"/>
      <c r="D42" s="8"/>
      <c r="E42" s="8"/>
      <c r="F42" s="9"/>
      <c r="G42" s="9"/>
      <c r="H42" s="57"/>
      <c r="I42" s="68"/>
      <c r="J42" s="62"/>
      <c r="K42" s="63"/>
      <c r="L42" s="58"/>
      <c r="M42" s="174"/>
      <c r="N42" s="95"/>
      <c r="O42" s="95"/>
      <c r="P42" s="94"/>
      <c r="Q42" s="94"/>
      <c r="R42" s="93"/>
      <c r="S42" s="175"/>
      <c r="T42" s="158">
        <f t="shared" si="1"/>
        <v>0</v>
      </c>
      <c r="U42" s="166">
        <f t="shared" si="2"/>
        <v>5000</v>
      </c>
      <c r="V42" s="158">
        <f t="shared" si="3"/>
        <v>0</v>
      </c>
      <c r="W42" s="166">
        <f t="shared" si="4"/>
        <v>2300</v>
      </c>
      <c r="X42" s="167">
        <f t="shared" si="5"/>
        <v>50200</v>
      </c>
      <c r="Y42" s="168" t="str">
        <f t="shared" si="6"/>
        <v/>
      </c>
    </row>
    <row r="43" spans="1:25" ht="20" customHeight="1">
      <c r="A43" s="3">
        <f t="shared" si="0"/>
        <v>31</v>
      </c>
      <c r="B43" s="96"/>
      <c r="C43" s="96"/>
      <c r="D43" s="8"/>
      <c r="E43" s="8"/>
      <c r="F43" s="9"/>
      <c r="G43" s="9"/>
      <c r="H43" s="57"/>
      <c r="I43" s="68"/>
      <c r="J43" s="62"/>
      <c r="K43" s="63"/>
      <c r="L43" s="58"/>
      <c r="M43" s="174"/>
      <c r="N43" s="95"/>
      <c r="O43" s="95"/>
      <c r="P43" s="94"/>
      <c r="Q43" s="94"/>
      <c r="R43" s="93"/>
      <c r="S43" s="175"/>
      <c r="T43" s="158">
        <f t="shared" si="1"/>
        <v>0</v>
      </c>
      <c r="U43" s="166">
        <f t="shared" si="2"/>
        <v>5000</v>
      </c>
      <c r="V43" s="158">
        <f t="shared" si="3"/>
        <v>0</v>
      </c>
      <c r="W43" s="166">
        <f t="shared" si="4"/>
        <v>2300</v>
      </c>
      <c r="X43" s="167">
        <f t="shared" si="5"/>
        <v>50200</v>
      </c>
      <c r="Y43" s="168" t="str">
        <f t="shared" si="6"/>
        <v/>
      </c>
    </row>
    <row r="44" spans="1:25" ht="20" customHeight="1">
      <c r="A44" s="3">
        <f t="shared" si="0"/>
        <v>32</v>
      </c>
      <c r="B44" s="96"/>
      <c r="C44" s="96"/>
      <c r="D44" s="8"/>
      <c r="E44" s="8"/>
      <c r="F44" s="9"/>
      <c r="G44" s="9"/>
      <c r="H44" s="57"/>
      <c r="I44" s="68"/>
      <c r="J44" s="62"/>
      <c r="K44" s="63"/>
      <c r="L44" s="58"/>
      <c r="M44" s="174"/>
      <c r="N44" s="95"/>
      <c r="O44" s="95"/>
      <c r="P44" s="94"/>
      <c r="Q44" s="94"/>
      <c r="R44" s="93"/>
      <c r="S44" s="175"/>
      <c r="T44" s="158">
        <f t="shared" si="1"/>
        <v>0</v>
      </c>
      <c r="U44" s="166">
        <f t="shared" si="2"/>
        <v>5000</v>
      </c>
      <c r="V44" s="158">
        <f t="shared" si="3"/>
        <v>0</v>
      </c>
      <c r="W44" s="166">
        <f t="shared" si="4"/>
        <v>2300</v>
      </c>
      <c r="X44" s="167">
        <f t="shared" si="5"/>
        <v>50200</v>
      </c>
      <c r="Y44" s="168" t="str">
        <f t="shared" si="6"/>
        <v/>
      </c>
    </row>
    <row r="45" spans="1:25" ht="20" customHeight="1">
      <c r="A45" s="3">
        <f t="shared" si="0"/>
        <v>33</v>
      </c>
      <c r="B45" s="96"/>
      <c r="C45" s="96"/>
      <c r="D45" s="8"/>
      <c r="E45" s="8"/>
      <c r="F45" s="9"/>
      <c r="G45" s="9"/>
      <c r="H45" s="57"/>
      <c r="I45" s="68"/>
      <c r="J45" s="62"/>
      <c r="K45" s="63"/>
      <c r="L45" s="58"/>
      <c r="M45" s="174"/>
      <c r="N45" s="97"/>
      <c r="O45" s="97"/>
      <c r="P45" s="94"/>
      <c r="Q45" s="94"/>
      <c r="R45" s="93"/>
      <c r="S45" s="175"/>
      <c r="T45" s="158">
        <f t="shared" si="1"/>
        <v>0</v>
      </c>
      <c r="U45" s="166">
        <f t="shared" si="2"/>
        <v>5000</v>
      </c>
      <c r="V45" s="158">
        <f t="shared" si="3"/>
        <v>0</v>
      </c>
      <c r="W45" s="166">
        <f t="shared" si="4"/>
        <v>2300</v>
      </c>
      <c r="X45" s="167">
        <f t="shared" si="5"/>
        <v>50200</v>
      </c>
      <c r="Y45" s="168" t="str">
        <f t="shared" si="6"/>
        <v/>
      </c>
    </row>
    <row r="46" spans="1:25" ht="20" customHeight="1">
      <c r="A46" s="3">
        <f t="shared" si="0"/>
        <v>34</v>
      </c>
      <c r="B46" s="96"/>
      <c r="C46" s="96"/>
      <c r="D46" s="8"/>
      <c r="E46" s="8"/>
      <c r="F46" s="9"/>
      <c r="G46" s="9"/>
      <c r="H46" s="57"/>
      <c r="I46" s="68"/>
      <c r="J46" s="62"/>
      <c r="K46" s="63"/>
      <c r="L46" s="58"/>
      <c r="M46" s="174"/>
      <c r="N46" s="95"/>
      <c r="O46" s="95"/>
      <c r="P46" s="94"/>
      <c r="Q46" s="94"/>
      <c r="R46" s="93"/>
      <c r="S46" s="175"/>
      <c r="T46" s="158">
        <f t="shared" si="1"/>
        <v>0</v>
      </c>
      <c r="U46" s="166">
        <f t="shared" si="2"/>
        <v>5000</v>
      </c>
      <c r="V46" s="158">
        <f t="shared" si="3"/>
        <v>0</v>
      </c>
      <c r="W46" s="166">
        <f t="shared" si="4"/>
        <v>2300</v>
      </c>
      <c r="X46" s="167">
        <f t="shared" si="5"/>
        <v>50200</v>
      </c>
      <c r="Y46" s="168" t="str">
        <f t="shared" si="6"/>
        <v/>
      </c>
    </row>
    <row r="47" spans="1:25" ht="20" customHeight="1">
      <c r="A47" s="3">
        <f t="shared" si="0"/>
        <v>35</v>
      </c>
      <c r="B47" s="96"/>
      <c r="C47" s="96"/>
      <c r="D47" s="8"/>
      <c r="E47" s="8"/>
      <c r="F47" s="9"/>
      <c r="G47" s="9"/>
      <c r="H47" s="57"/>
      <c r="I47" s="68"/>
      <c r="J47" s="62"/>
      <c r="K47" s="63"/>
      <c r="L47" s="58"/>
      <c r="M47" s="174"/>
      <c r="N47" s="95"/>
      <c r="O47" s="95"/>
      <c r="P47" s="94"/>
      <c r="Q47" s="94"/>
      <c r="R47" s="93"/>
      <c r="S47" s="175"/>
      <c r="T47" s="158">
        <f t="shared" si="1"/>
        <v>0</v>
      </c>
      <c r="U47" s="166">
        <f t="shared" si="2"/>
        <v>5000</v>
      </c>
      <c r="V47" s="158">
        <f t="shared" si="3"/>
        <v>0</v>
      </c>
      <c r="W47" s="166">
        <f t="shared" si="4"/>
        <v>2300</v>
      </c>
      <c r="X47" s="167">
        <f t="shared" si="5"/>
        <v>50200</v>
      </c>
      <c r="Y47" s="168" t="str">
        <f t="shared" si="6"/>
        <v/>
      </c>
    </row>
    <row r="48" spans="1:25" ht="20" customHeight="1">
      <c r="A48" s="3">
        <f t="shared" si="0"/>
        <v>36</v>
      </c>
      <c r="B48" s="96"/>
      <c r="C48" s="96"/>
      <c r="D48" s="8"/>
      <c r="E48" s="8"/>
      <c r="F48" s="9"/>
      <c r="G48" s="9"/>
      <c r="H48" s="57"/>
      <c r="I48" s="68"/>
      <c r="J48" s="62"/>
      <c r="K48" s="63"/>
      <c r="L48" s="58"/>
      <c r="M48" s="174"/>
      <c r="N48" s="95"/>
      <c r="O48" s="95"/>
      <c r="P48" s="94"/>
      <c r="Q48" s="94"/>
      <c r="R48" s="93"/>
      <c r="S48" s="175"/>
      <c r="T48" s="158">
        <f t="shared" si="1"/>
        <v>0</v>
      </c>
      <c r="U48" s="166">
        <f t="shared" si="2"/>
        <v>5000</v>
      </c>
      <c r="V48" s="158">
        <f t="shared" si="3"/>
        <v>0</v>
      </c>
      <c r="W48" s="166">
        <f t="shared" si="4"/>
        <v>2300</v>
      </c>
      <c r="X48" s="167">
        <f t="shared" si="5"/>
        <v>50200</v>
      </c>
      <c r="Y48" s="168" t="str">
        <f t="shared" si="6"/>
        <v/>
      </c>
    </row>
    <row r="49" spans="1:25" ht="20" customHeight="1">
      <c r="A49" s="3">
        <f t="shared" si="0"/>
        <v>37</v>
      </c>
      <c r="B49" s="96"/>
      <c r="C49" s="96"/>
      <c r="D49" s="8"/>
      <c r="E49" s="8"/>
      <c r="F49" s="9"/>
      <c r="G49" s="9"/>
      <c r="H49" s="57"/>
      <c r="I49" s="68"/>
      <c r="J49" s="62"/>
      <c r="K49" s="63"/>
      <c r="L49" s="58"/>
      <c r="M49" s="174"/>
      <c r="N49" s="95"/>
      <c r="O49" s="95"/>
      <c r="P49" s="94"/>
      <c r="Q49" s="94"/>
      <c r="R49" s="93"/>
      <c r="S49" s="175"/>
      <c r="T49" s="158">
        <f t="shared" si="1"/>
        <v>0</v>
      </c>
      <c r="U49" s="166">
        <f t="shared" si="2"/>
        <v>5000</v>
      </c>
      <c r="V49" s="158">
        <f t="shared" si="3"/>
        <v>0</v>
      </c>
      <c r="W49" s="166">
        <f t="shared" si="4"/>
        <v>2300</v>
      </c>
      <c r="X49" s="167">
        <f t="shared" si="5"/>
        <v>50200</v>
      </c>
      <c r="Y49" s="168" t="str">
        <f t="shared" si="6"/>
        <v/>
      </c>
    </row>
    <row r="50" spans="1:25" ht="20" customHeight="1">
      <c r="A50" s="3">
        <f t="shared" si="0"/>
        <v>38</v>
      </c>
      <c r="B50" s="96"/>
      <c r="C50" s="96"/>
      <c r="D50" s="8"/>
      <c r="E50" s="8"/>
      <c r="F50" s="9"/>
      <c r="G50" s="9"/>
      <c r="H50" s="57"/>
      <c r="I50" s="68"/>
      <c r="J50" s="62"/>
      <c r="K50" s="63"/>
      <c r="L50" s="58"/>
      <c r="M50" s="174"/>
      <c r="N50" s="95"/>
      <c r="O50" s="95"/>
      <c r="P50" s="94"/>
      <c r="Q50" s="94"/>
      <c r="R50" s="93"/>
      <c r="S50" s="175"/>
      <c r="T50" s="158">
        <f t="shared" si="1"/>
        <v>0</v>
      </c>
      <c r="U50" s="166">
        <f t="shared" si="2"/>
        <v>5000</v>
      </c>
      <c r="V50" s="158">
        <f t="shared" si="3"/>
        <v>0</v>
      </c>
      <c r="W50" s="166">
        <f t="shared" si="4"/>
        <v>2300</v>
      </c>
      <c r="X50" s="167">
        <f t="shared" si="5"/>
        <v>50200</v>
      </c>
      <c r="Y50" s="168" t="str">
        <f t="shared" si="6"/>
        <v/>
      </c>
    </row>
    <row r="51" spans="1:25" ht="20" customHeight="1">
      <c r="A51" s="3">
        <f t="shared" si="0"/>
        <v>39</v>
      </c>
      <c r="B51" s="96"/>
      <c r="C51" s="96"/>
      <c r="D51" s="8"/>
      <c r="E51" s="8"/>
      <c r="F51" s="9"/>
      <c r="G51" s="9"/>
      <c r="H51" s="57"/>
      <c r="I51" s="68"/>
      <c r="J51" s="62"/>
      <c r="K51" s="63"/>
      <c r="L51" s="58"/>
      <c r="M51" s="174"/>
      <c r="N51" s="95"/>
      <c r="O51" s="95"/>
      <c r="P51" s="94"/>
      <c r="Q51" s="94"/>
      <c r="R51" s="93"/>
      <c r="S51" s="175"/>
      <c r="T51" s="158">
        <f t="shared" si="1"/>
        <v>0</v>
      </c>
      <c r="U51" s="166">
        <f t="shared" si="2"/>
        <v>5000</v>
      </c>
      <c r="V51" s="158">
        <f t="shared" si="3"/>
        <v>0</v>
      </c>
      <c r="W51" s="166">
        <f t="shared" si="4"/>
        <v>2300</v>
      </c>
      <c r="X51" s="167">
        <f t="shared" si="5"/>
        <v>50200</v>
      </c>
      <c r="Y51" s="168" t="str">
        <f t="shared" si="6"/>
        <v/>
      </c>
    </row>
    <row r="52" spans="1:25" ht="20" customHeight="1" thickBot="1">
      <c r="A52" s="3">
        <f t="shared" si="0"/>
        <v>40</v>
      </c>
      <c r="B52" s="96"/>
      <c r="C52" s="96"/>
      <c r="D52" s="8"/>
      <c r="E52" s="8"/>
      <c r="F52" s="9"/>
      <c r="G52" s="9"/>
      <c r="H52" s="57"/>
      <c r="I52" s="61"/>
      <c r="J52" s="69"/>
      <c r="K52" s="70"/>
      <c r="L52" s="58"/>
      <c r="M52" s="177"/>
      <c r="N52" s="178"/>
      <c r="O52" s="178"/>
      <c r="P52" s="179"/>
      <c r="Q52" s="179"/>
      <c r="R52" s="180"/>
      <c r="S52" s="181"/>
      <c r="T52" s="158">
        <f t="shared" si="1"/>
        <v>0</v>
      </c>
      <c r="U52" s="166">
        <f t="shared" si="2"/>
        <v>5000</v>
      </c>
      <c r="V52" s="158">
        <f t="shared" si="3"/>
        <v>0</v>
      </c>
      <c r="W52" s="166">
        <f t="shared" si="4"/>
        <v>2300</v>
      </c>
      <c r="X52" s="167">
        <f t="shared" si="5"/>
        <v>50200</v>
      </c>
      <c r="Y52" s="168" t="str">
        <f t="shared" si="6"/>
        <v/>
      </c>
    </row>
    <row r="53" spans="1:25" ht="20" customHeight="1" thickTop="1">
      <c r="A53" s="22"/>
      <c r="B53" s="22"/>
      <c r="C53" s="22"/>
      <c r="D53" s="77"/>
      <c r="E53" s="77"/>
      <c r="F53" s="22"/>
      <c r="G53" s="22"/>
      <c r="H53" s="71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169"/>
      <c r="U53" s="169"/>
      <c r="V53" s="169"/>
      <c r="W53" s="169"/>
      <c r="X53" s="169"/>
      <c r="Y53" s="170"/>
    </row>
    <row r="54" spans="1:25" ht="13">
      <c r="A54" s="22"/>
      <c r="B54" s="22"/>
      <c r="C54" s="22"/>
      <c r="D54" s="77"/>
      <c r="E54" s="77"/>
      <c r="F54" s="22"/>
      <c r="G54" s="22"/>
      <c r="H54" s="7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169"/>
      <c r="U54" s="169"/>
      <c r="V54" s="169"/>
      <c r="W54" s="169"/>
      <c r="X54" s="169"/>
      <c r="Y54" s="170"/>
    </row>
    <row r="55" spans="1:25" ht="13">
      <c r="A55" s="22"/>
      <c r="B55" s="22"/>
      <c r="C55" s="22"/>
      <c r="D55" s="77"/>
      <c r="E55" s="77"/>
      <c r="F55" s="22"/>
      <c r="G55" s="22"/>
      <c r="H55" s="71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169">
        <f>SUM(T13:T52)</f>
        <v>5000</v>
      </c>
      <c r="U55" s="169"/>
      <c r="V55" s="169">
        <f>SUM(V13:V52)</f>
        <v>2300</v>
      </c>
      <c r="W55" s="169"/>
      <c r="X55" s="169"/>
      <c r="Y55" s="170"/>
    </row>
    <row r="56" spans="1:25" ht="20" customHeight="1">
      <c r="W56" s="24"/>
    </row>
    <row r="57" spans="1:25" ht="20" customHeight="1">
      <c r="C57" s="79" t="s">
        <v>24</v>
      </c>
    </row>
    <row r="58" spans="1:25" ht="20" customHeight="1">
      <c r="C58" s="80" t="s">
        <v>107</v>
      </c>
    </row>
    <row r="59" spans="1:25" ht="20" customHeight="1">
      <c r="C59" s="80"/>
    </row>
    <row r="60" spans="1:25" ht="20" customHeight="1">
      <c r="C60" s="80"/>
    </row>
    <row r="61" spans="1:25" ht="20" customHeight="1">
      <c r="C61" s="80"/>
    </row>
    <row r="62" spans="1:25" ht="20" customHeight="1">
      <c r="C62" s="80"/>
    </row>
    <row r="63" spans="1:25" ht="20" customHeight="1">
      <c r="C63" s="173" t="s">
        <v>18</v>
      </c>
      <c r="D63" s="2"/>
    </row>
    <row r="64" spans="1:25" ht="19.5" customHeight="1">
      <c r="C64" s="21" t="s">
        <v>97</v>
      </c>
    </row>
    <row r="65" spans="2:4" ht="20" customHeight="1">
      <c r="C65" s="21" t="s">
        <v>98</v>
      </c>
    </row>
    <row r="66" spans="2:4" ht="20" customHeight="1">
      <c r="C66" s="21" t="s">
        <v>99</v>
      </c>
    </row>
    <row r="67" spans="2:4" ht="20" customHeight="1">
      <c r="C67" s="21" t="s">
        <v>100</v>
      </c>
    </row>
    <row r="68" spans="2:4" ht="20" customHeight="1">
      <c r="C68" s="21" t="s">
        <v>17</v>
      </c>
    </row>
    <row r="69" spans="2:4" ht="20" customHeight="1">
      <c r="C69" s="21" t="s">
        <v>101</v>
      </c>
    </row>
    <row r="70" spans="2:4" ht="20" customHeight="1">
      <c r="B70" s="22"/>
      <c r="C70" s="22"/>
      <c r="D70" s="77"/>
    </row>
    <row r="71" spans="2:4" ht="20" customHeight="1">
      <c r="B71" s="22"/>
      <c r="C71" s="172" t="s">
        <v>41</v>
      </c>
      <c r="D71" s="77"/>
    </row>
    <row r="72" spans="2:4" ht="20" customHeight="1">
      <c r="B72" s="22"/>
      <c r="C72" s="22" t="s">
        <v>45</v>
      </c>
      <c r="D72" s="77"/>
    </row>
    <row r="73" spans="2:4" ht="20" customHeight="1">
      <c r="B73" s="22"/>
      <c r="C73" s="22" t="s">
        <v>44</v>
      </c>
      <c r="D73" s="77"/>
    </row>
    <row r="74" spans="2:4" ht="20" customHeight="1">
      <c r="B74" s="22"/>
      <c r="C74" s="22"/>
      <c r="D74" s="77"/>
    </row>
    <row r="75" spans="2:4" ht="20" customHeight="1">
      <c r="B75" s="22"/>
      <c r="C75" s="172" t="s">
        <v>46</v>
      </c>
      <c r="D75" s="77"/>
    </row>
    <row r="76" spans="2:4" ht="20" customHeight="1">
      <c r="B76" s="22"/>
      <c r="C76" s="22" t="s">
        <v>47</v>
      </c>
      <c r="D76" s="77"/>
    </row>
    <row r="77" spans="2:4" ht="20" customHeight="1">
      <c r="B77" s="22"/>
      <c r="C77" s="22" t="s">
        <v>48</v>
      </c>
      <c r="D77" s="77"/>
    </row>
    <row r="78" spans="2:4" ht="20" customHeight="1">
      <c r="B78" s="22"/>
      <c r="C78" s="22"/>
      <c r="D78" s="77"/>
    </row>
    <row r="79" spans="2:4" ht="20" customHeight="1">
      <c r="C79" s="171" t="s">
        <v>42</v>
      </c>
    </row>
    <row r="80" spans="2:4" ht="20" customHeight="1">
      <c r="C80" s="2" t="s">
        <v>51</v>
      </c>
    </row>
    <row r="81" spans="3:3" ht="20" customHeight="1">
      <c r="C81" s="2" t="s">
        <v>52</v>
      </c>
    </row>
    <row r="82" spans="3:3" ht="20" customHeight="1">
      <c r="C82" s="2" t="s">
        <v>53</v>
      </c>
    </row>
    <row r="83" spans="3:3" ht="20" customHeight="1">
      <c r="C83" s="2" t="s">
        <v>54</v>
      </c>
    </row>
    <row r="84" spans="3:3" ht="20" customHeight="1">
      <c r="C84" s="2" t="s">
        <v>55</v>
      </c>
    </row>
    <row r="85" spans="3:3" ht="20" customHeight="1">
      <c r="C85" s="2" t="s">
        <v>56</v>
      </c>
    </row>
    <row r="86" spans="3:3" ht="20" customHeight="1">
      <c r="C86" s="2" t="s">
        <v>57</v>
      </c>
    </row>
    <row r="87" spans="3:3" ht="20" customHeight="1">
      <c r="C87" s="2" t="s">
        <v>58</v>
      </c>
    </row>
    <row r="88" spans="3:3" ht="20" customHeight="1">
      <c r="C88" s="2" t="s">
        <v>59</v>
      </c>
    </row>
    <row r="89" spans="3:3" ht="20" customHeight="1">
      <c r="C89" s="2" t="s">
        <v>60</v>
      </c>
    </row>
  </sheetData>
  <mergeCells count="4">
    <mergeCell ref="D6:E6"/>
    <mergeCell ref="M11:S11"/>
    <mergeCell ref="T11:U11"/>
    <mergeCell ref="V11:X11"/>
  </mergeCells>
  <dataValidations count="5">
    <dataValidation showInputMessage="1" showErrorMessage="1" sqref="I13:I52 M13:S52" xr:uid="{00000000-0002-0000-0200-000000000000}"/>
    <dataValidation type="list" allowBlank="1" showInputMessage="1" showErrorMessage="1" sqref="G13:G52" xr:uid="{00000000-0002-0000-0200-000001000000}">
      <formula1>$C$64:$C$69</formula1>
    </dataValidation>
    <dataValidation type="list" showInputMessage="1" showErrorMessage="1" sqref="J13:J52" xr:uid="{00000000-0002-0000-0200-000002000000}">
      <formula1>$C$72:$C$73</formula1>
    </dataValidation>
    <dataValidation type="list" showInputMessage="1" showErrorMessage="1" sqref="L13:L52" xr:uid="{00000000-0002-0000-0200-000003000000}">
      <formula1>$C$76:$C$77</formula1>
    </dataValidation>
    <dataValidation type="list" showInputMessage="1" showErrorMessage="1" sqref="K13:K52" xr:uid="{00000000-0002-0000-0200-000004000000}">
      <formula1>$C$80:$C$89</formula1>
    </dataValidation>
  </dataValidations>
  <printOptions horizontalCentered="1"/>
  <pageMargins left="0.25" right="0.25" top="0.75" bottom="0.75" header="0.25" footer="0.5"/>
  <pageSetup paperSize="5" fitToHeight="4" orientation="landscape" r:id="rId1"/>
  <headerFooter alignWithMargins="0">
    <oddHeader>&amp;C&amp;"Arial,Bold"&amp;12Covington Homeowner Repair Activity
FY 2015-2016</oddHeader>
    <oddFooter xml:space="preserve">&amp;L&amp;8&amp;Z&amp;F&amp;C&amp;8&amp;P of &amp;N&amp;R&amp;8&amp;D; &amp;T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indexed="42"/>
    <pageSetUpPr fitToPage="1"/>
  </sheetPr>
  <dimension ref="A1:W147"/>
  <sheetViews>
    <sheetView showGridLines="0" tabSelected="1" topLeftCell="A83" zoomScale="75" zoomScaleNormal="75" workbookViewId="0">
      <selection activeCell="C95" sqref="C22:C95"/>
    </sheetView>
  </sheetViews>
  <sheetFormatPr baseColWidth="10" defaultColWidth="9.1640625" defaultRowHeight="20" customHeight="1"/>
  <cols>
    <col min="1" max="1" width="8.1640625" style="2" customWidth="1"/>
    <col min="2" max="2" width="15.1640625" style="2" customWidth="1"/>
    <col min="3" max="3" width="49.6640625" style="1" bestFit="1" customWidth="1"/>
    <col min="4" max="4" width="33.33203125" style="1" customWidth="1"/>
    <col min="5" max="5" width="21" style="2" customWidth="1"/>
    <col min="6" max="6" width="23.6640625" style="2" bestFit="1" customWidth="1"/>
    <col min="7" max="7" width="15.5" style="143" customWidth="1"/>
    <col min="8" max="9" width="15.5" style="1" customWidth="1"/>
    <col min="10" max="10" width="15.5" style="143" customWidth="1"/>
    <col min="11" max="11" width="18.1640625" style="90" customWidth="1"/>
    <col min="12" max="12" width="13.33203125" style="90" customWidth="1"/>
    <col min="13" max="15" width="14.5" style="2" customWidth="1"/>
    <col min="16" max="16" width="19.5" style="2" customWidth="1"/>
    <col min="17" max="17" width="14.5" style="2" customWidth="1"/>
    <col min="18" max="18" width="14.33203125" style="1" customWidth="1"/>
    <col min="19" max="19" width="27.6640625" style="1" bestFit="1" customWidth="1"/>
    <col min="20" max="20" width="12.1640625" style="1" bestFit="1" customWidth="1"/>
    <col min="21" max="22" width="13.33203125" style="1" customWidth="1"/>
    <col min="23" max="23" width="24" style="1" customWidth="1"/>
    <col min="24" max="16384" width="9.1640625" style="1"/>
  </cols>
  <sheetData>
    <row r="1" spans="1:17" s="106" customFormat="1" ht="17" customHeight="1">
      <c r="A1" s="72" t="s">
        <v>111</v>
      </c>
      <c r="B1" s="110"/>
      <c r="C1" s="110"/>
      <c r="E1" s="107"/>
      <c r="F1" s="134"/>
      <c r="G1" s="137"/>
      <c r="H1" s="133"/>
      <c r="I1" s="133"/>
      <c r="J1" s="137"/>
      <c r="K1" s="144"/>
      <c r="L1" s="144"/>
      <c r="M1" s="107"/>
      <c r="N1" s="107"/>
      <c r="O1" s="107"/>
      <c r="P1" s="107"/>
      <c r="Q1" s="107"/>
    </row>
    <row r="2" spans="1:17" s="106" customFormat="1" ht="17" customHeight="1">
      <c r="A2" s="107"/>
      <c r="B2" s="107"/>
      <c r="C2" s="132" t="s">
        <v>96</v>
      </c>
      <c r="D2" s="131">
        <v>289147</v>
      </c>
      <c r="E2" s="56"/>
      <c r="F2" s="135"/>
      <c r="G2" s="138"/>
      <c r="H2" s="136"/>
      <c r="I2" s="136"/>
      <c r="J2" s="138"/>
      <c r="K2" s="144"/>
      <c r="L2" s="144"/>
      <c r="N2" s="42"/>
      <c r="O2" s="42"/>
      <c r="P2" s="42"/>
      <c r="Q2" s="42"/>
    </row>
    <row r="3" spans="1:17" s="106" customFormat="1" ht="17" customHeight="1">
      <c r="A3" s="107"/>
      <c r="B3" s="107"/>
      <c r="C3" s="130" t="s">
        <v>6</v>
      </c>
      <c r="D3" s="129" t="s">
        <v>95</v>
      </c>
      <c r="E3" s="56"/>
      <c r="F3" s="135"/>
      <c r="G3" s="138"/>
      <c r="H3" s="136"/>
      <c r="I3" s="136"/>
      <c r="J3" s="138"/>
      <c r="K3" s="144"/>
      <c r="L3" s="144"/>
      <c r="N3" s="46"/>
      <c r="O3" s="46"/>
      <c r="P3" s="46"/>
      <c r="Q3" s="46"/>
    </row>
    <row r="4" spans="1:17" s="106" customFormat="1" ht="17" customHeight="1">
      <c r="A4" s="107"/>
      <c r="B4" s="107"/>
      <c r="C4" s="128" t="s">
        <v>5</v>
      </c>
      <c r="D4" s="127">
        <f>SUM(D2:D3)</f>
        <v>289147</v>
      </c>
      <c r="E4" s="56"/>
      <c r="F4" s="135"/>
      <c r="G4" s="138"/>
      <c r="H4" s="136"/>
      <c r="I4" s="136"/>
      <c r="J4" s="138"/>
      <c r="K4" s="144"/>
      <c r="L4" s="144"/>
      <c r="N4" s="46"/>
      <c r="O4" s="46"/>
      <c r="P4" s="46"/>
      <c r="Q4" s="46"/>
    </row>
    <row r="5" spans="1:17" s="106" customFormat="1" ht="8.25" customHeight="1">
      <c r="A5" s="107"/>
      <c r="B5" s="107"/>
      <c r="C5" s="49"/>
      <c r="D5" s="50"/>
      <c r="E5" s="51"/>
      <c r="G5" s="139"/>
      <c r="J5" s="139"/>
      <c r="K5" s="144"/>
      <c r="L5" s="144"/>
      <c r="N5" s="46"/>
      <c r="O5" s="46"/>
      <c r="P5" s="46"/>
      <c r="Q5" s="46"/>
    </row>
    <row r="6" spans="1:17" s="106" customFormat="1" ht="17" customHeight="1">
      <c r="A6" s="107"/>
      <c r="B6" s="107"/>
      <c r="C6" s="227" t="s">
        <v>61</v>
      </c>
      <c r="D6" s="228"/>
      <c r="E6" s="91"/>
      <c r="G6" s="139"/>
      <c r="J6" s="139"/>
      <c r="K6" s="144"/>
      <c r="L6" s="144"/>
      <c r="N6" s="46"/>
      <c r="O6" s="46"/>
      <c r="P6" s="46"/>
      <c r="Q6" s="46"/>
    </row>
    <row r="7" spans="1:17" s="106" customFormat="1" ht="17" customHeight="1">
      <c r="A7" s="107"/>
      <c r="B7" s="107"/>
      <c r="C7" s="52" t="s">
        <v>62</v>
      </c>
      <c r="D7" s="53">
        <f>R98</f>
        <v>0</v>
      </c>
      <c r="E7" s="51"/>
      <c r="G7" s="139"/>
      <c r="J7" s="139"/>
      <c r="K7" s="144"/>
      <c r="L7" s="144"/>
      <c r="N7" s="46"/>
      <c r="O7" s="46"/>
      <c r="P7" s="46"/>
      <c r="Q7" s="46"/>
    </row>
    <row r="8" spans="1:17" s="106" customFormat="1" ht="16.5" customHeight="1">
      <c r="A8" s="107"/>
      <c r="B8" s="107"/>
      <c r="C8" s="52" t="s">
        <v>63</v>
      </c>
      <c r="D8" s="53">
        <f>T98</f>
        <v>268862.39</v>
      </c>
      <c r="E8" s="51"/>
      <c r="G8" s="139"/>
      <c r="J8" s="139"/>
      <c r="K8" s="144"/>
      <c r="L8" s="144"/>
      <c r="N8" s="46"/>
      <c r="O8" s="46"/>
      <c r="P8" s="46"/>
      <c r="Q8" s="46"/>
    </row>
    <row r="9" spans="1:17" s="106" customFormat="1" ht="16.5" customHeight="1">
      <c r="A9" s="107"/>
      <c r="B9" s="107"/>
      <c r="C9" s="54" t="s">
        <v>64</v>
      </c>
      <c r="D9" s="55">
        <f>D4-D7-D8</f>
        <v>20284.609999999986</v>
      </c>
      <c r="E9" s="51"/>
      <c r="G9" s="139"/>
      <c r="J9" s="139"/>
      <c r="K9" s="145"/>
      <c r="L9" s="144"/>
      <c r="M9" s="46"/>
      <c r="N9" s="46"/>
      <c r="O9" s="46"/>
      <c r="P9" s="46"/>
      <c r="Q9" s="46"/>
    </row>
    <row r="10" spans="1:17" s="106" customFormat="1" ht="16.5" customHeight="1" thickBot="1">
      <c r="A10" s="107"/>
      <c r="B10" s="107"/>
      <c r="C10" s="124"/>
      <c r="D10" s="123"/>
      <c r="E10" s="51"/>
      <c r="G10" s="139"/>
      <c r="J10" s="139"/>
      <c r="K10" s="145"/>
      <c r="L10" s="144"/>
      <c r="M10" s="46"/>
      <c r="N10" s="46"/>
      <c r="O10" s="46"/>
      <c r="P10" s="46"/>
      <c r="Q10" s="46"/>
    </row>
    <row r="11" spans="1:17" s="106" customFormat="1" ht="16.5" customHeight="1">
      <c r="A11" s="107"/>
      <c r="B11" s="107"/>
      <c r="C11" s="126" t="s">
        <v>19</v>
      </c>
      <c r="D11" s="125"/>
      <c r="E11" s="91"/>
      <c r="G11" s="139"/>
      <c r="J11" s="139"/>
      <c r="K11" s="145"/>
      <c r="L11" s="144"/>
      <c r="M11" s="46"/>
      <c r="N11" s="46"/>
      <c r="O11" s="46"/>
      <c r="P11" s="46"/>
      <c r="Q11" s="46"/>
    </row>
    <row r="12" spans="1:17" s="106" customFormat="1" ht="16.5" customHeight="1">
      <c r="A12" s="107"/>
      <c r="B12" s="107"/>
      <c r="C12" s="122" t="s">
        <v>20</v>
      </c>
      <c r="D12" s="121">
        <f>COUNTIF(F22:F95, "Closed")</f>
        <v>58</v>
      </c>
      <c r="E12" s="51"/>
      <c r="G12" s="139"/>
      <c r="J12" s="139"/>
      <c r="K12" s="145"/>
      <c r="L12" s="144"/>
      <c r="M12" s="46"/>
      <c r="N12" s="46"/>
      <c r="O12" s="46"/>
      <c r="P12" s="46"/>
      <c r="Q12" s="46"/>
    </row>
    <row r="13" spans="1:17" s="106" customFormat="1" ht="16.5" customHeight="1">
      <c r="A13" s="107"/>
      <c r="B13" s="107"/>
      <c r="C13" s="122" t="s">
        <v>21</v>
      </c>
      <c r="D13" s="121">
        <f>COUNTIF(F22:F95, "Pending")</f>
        <v>0</v>
      </c>
      <c r="E13" s="51"/>
      <c r="G13" s="139"/>
      <c r="J13" s="139"/>
      <c r="K13" s="144"/>
      <c r="L13" s="145"/>
      <c r="M13" s="46"/>
      <c r="N13" s="46"/>
      <c r="O13" s="46"/>
      <c r="P13" s="46"/>
      <c r="Q13" s="46"/>
    </row>
    <row r="14" spans="1:17" s="106" customFormat="1" ht="16.5" customHeight="1">
      <c r="A14" s="107"/>
      <c r="B14" s="107"/>
      <c r="C14" s="122" t="s">
        <v>22</v>
      </c>
      <c r="D14" s="121">
        <f>COUNTIF(F22:F95, "Withdrawn")</f>
        <v>13</v>
      </c>
      <c r="E14" s="51"/>
      <c r="G14" s="139"/>
      <c r="J14" s="139"/>
      <c r="K14" s="144"/>
      <c r="L14" s="145"/>
      <c r="M14" s="46"/>
      <c r="N14" s="46"/>
      <c r="O14" s="46"/>
      <c r="P14" s="46"/>
      <c r="Q14" s="46"/>
    </row>
    <row r="15" spans="1:17" s="106" customFormat="1" ht="16.5" customHeight="1">
      <c r="A15" s="107"/>
      <c r="B15" s="107"/>
      <c r="C15" s="122" t="s">
        <v>35</v>
      </c>
      <c r="D15" s="121">
        <f>COUNTIF(F22:F95, "Denied - ratios")</f>
        <v>2</v>
      </c>
      <c r="E15" s="51"/>
      <c r="G15" s="139"/>
      <c r="J15" s="139"/>
      <c r="K15" s="144"/>
      <c r="L15" s="145"/>
      <c r="M15" s="46"/>
      <c r="N15" s="46"/>
      <c r="O15" s="46"/>
      <c r="P15" s="46"/>
      <c r="Q15" s="46"/>
    </row>
    <row r="16" spans="1:17" s="106" customFormat="1" ht="16.5" customHeight="1">
      <c r="A16" s="107"/>
      <c r="B16" s="107"/>
      <c r="C16" s="122" t="s">
        <v>36</v>
      </c>
      <c r="D16" s="121">
        <f>COUNTIF(F22:F95, "Denied - credit score")</f>
        <v>0</v>
      </c>
      <c r="E16" s="51"/>
      <c r="G16" s="139"/>
      <c r="J16" s="139"/>
      <c r="K16" s="144"/>
      <c r="L16" s="145"/>
      <c r="M16" s="46"/>
      <c r="N16" s="46"/>
      <c r="O16" s="46"/>
      <c r="P16" s="46"/>
      <c r="Q16" s="46"/>
    </row>
    <row r="17" spans="1:23" s="106" customFormat="1" ht="16.5" customHeight="1" thickBot="1">
      <c r="A17" s="107"/>
      <c r="B17" s="107"/>
      <c r="C17" s="120" t="s">
        <v>34</v>
      </c>
      <c r="D17" s="119">
        <f>COUNTIF(F22:F95, "Denied - ratios/credit score")</f>
        <v>0</v>
      </c>
      <c r="E17" s="51"/>
      <c r="G17" s="139"/>
      <c r="J17" s="139"/>
      <c r="K17" s="144"/>
      <c r="L17" s="145"/>
      <c r="M17" s="46"/>
      <c r="N17" s="46"/>
      <c r="O17" s="46"/>
      <c r="P17" s="46"/>
      <c r="Q17" s="46"/>
    </row>
    <row r="18" spans="1:23" s="106" customFormat="1" ht="17" customHeight="1" thickBot="1">
      <c r="A18" s="107"/>
      <c r="B18" s="107"/>
      <c r="C18" s="124"/>
      <c r="D18" s="123"/>
      <c r="E18" s="51"/>
      <c r="F18" s="51"/>
      <c r="G18" s="84"/>
      <c r="H18" s="50"/>
      <c r="I18" s="50"/>
      <c r="J18" s="84"/>
      <c r="K18" s="144"/>
      <c r="L18" s="144"/>
      <c r="M18" s="107"/>
      <c r="N18" s="107"/>
      <c r="O18" s="107"/>
      <c r="P18" s="107"/>
      <c r="Q18" s="107"/>
    </row>
    <row r="19" spans="1:23" ht="9.75" customHeight="1" thickTop="1">
      <c r="A19" s="10"/>
      <c r="B19" s="10"/>
      <c r="C19" s="11"/>
      <c r="D19" s="11"/>
      <c r="E19" s="10"/>
      <c r="F19" s="10"/>
      <c r="G19" s="140"/>
      <c r="H19" s="11"/>
      <c r="I19" s="11"/>
      <c r="J19" s="140"/>
      <c r="K19" s="85"/>
      <c r="L19" s="85"/>
      <c r="M19" s="10"/>
      <c r="N19" s="10"/>
      <c r="O19" s="10"/>
      <c r="P19" s="10"/>
      <c r="Q19" s="10"/>
      <c r="R19" s="232" t="s">
        <v>10</v>
      </c>
      <c r="S19" s="234"/>
      <c r="T19" s="232" t="s">
        <v>9</v>
      </c>
      <c r="U19" s="233"/>
      <c r="V19" s="234"/>
      <c r="W19" s="20" t="s">
        <v>12</v>
      </c>
    </row>
    <row r="20" spans="1:23" ht="13">
      <c r="A20" s="12"/>
      <c r="B20" s="12"/>
      <c r="C20" s="12"/>
      <c r="D20" s="12"/>
      <c r="E20" s="12"/>
      <c r="F20" s="12"/>
      <c r="G20" s="141"/>
      <c r="H20" s="12"/>
      <c r="I20" s="12"/>
      <c r="J20" s="141"/>
      <c r="K20" s="86"/>
      <c r="L20" s="146"/>
      <c r="M20" s="27"/>
      <c r="N20" s="33"/>
      <c r="O20" s="35"/>
      <c r="P20" s="35"/>
      <c r="Q20" s="34"/>
      <c r="R20" s="29"/>
      <c r="S20" s="13"/>
      <c r="T20" s="14"/>
      <c r="U20" s="12"/>
      <c r="V20" s="15"/>
      <c r="W20" s="4"/>
    </row>
    <row r="21" spans="1:23" ht="39">
      <c r="A21" s="16" t="s">
        <v>4</v>
      </c>
      <c r="B21" s="17" t="s">
        <v>0</v>
      </c>
      <c r="C21" s="16" t="s">
        <v>2</v>
      </c>
      <c r="D21" s="16" t="s">
        <v>3</v>
      </c>
      <c r="E21" s="16" t="s">
        <v>65</v>
      </c>
      <c r="F21" s="16" t="s">
        <v>7</v>
      </c>
      <c r="G21" s="142" t="s">
        <v>94</v>
      </c>
      <c r="H21" s="17" t="s">
        <v>93</v>
      </c>
      <c r="I21" s="17" t="s">
        <v>92</v>
      </c>
      <c r="J21" s="142" t="s">
        <v>66</v>
      </c>
      <c r="K21" s="87" t="s">
        <v>37</v>
      </c>
      <c r="L21" s="147" t="s">
        <v>23</v>
      </c>
      <c r="M21" s="28" t="s">
        <v>31</v>
      </c>
      <c r="N21" s="32" t="s">
        <v>40</v>
      </c>
      <c r="O21" s="36" t="s">
        <v>41</v>
      </c>
      <c r="P21" s="36" t="s">
        <v>42</v>
      </c>
      <c r="Q21" s="31" t="s">
        <v>43</v>
      </c>
      <c r="R21" s="30" t="s">
        <v>1</v>
      </c>
      <c r="S21" s="17" t="s">
        <v>16</v>
      </c>
      <c r="T21" s="18" t="s">
        <v>1</v>
      </c>
      <c r="U21" s="17" t="s">
        <v>14</v>
      </c>
      <c r="V21" s="19" t="s">
        <v>15</v>
      </c>
      <c r="W21" s="5" t="s">
        <v>13</v>
      </c>
    </row>
    <row r="22" spans="1:23" ht="20" customHeight="1">
      <c r="A22" s="3">
        <v>1</v>
      </c>
      <c r="B22" s="118">
        <v>42215</v>
      </c>
      <c r="C22" s="8"/>
      <c r="D22" s="8" t="s">
        <v>113</v>
      </c>
      <c r="E22" s="7" t="s">
        <v>225</v>
      </c>
      <c r="F22" s="9" t="s">
        <v>8</v>
      </c>
      <c r="G22" s="88">
        <v>5000</v>
      </c>
      <c r="H22" s="82"/>
      <c r="I22" s="82"/>
      <c r="J22" s="88"/>
      <c r="K22" s="88">
        <v>115862</v>
      </c>
      <c r="L22" s="148">
        <v>118000</v>
      </c>
      <c r="M22" s="58" t="s">
        <v>38</v>
      </c>
      <c r="N22" s="61">
        <v>4</v>
      </c>
      <c r="O22" s="62" t="s">
        <v>45</v>
      </c>
      <c r="P22" s="63" t="s">
        <v>51</v>
      </c>
      <c r="Q22" s="60" t="s">
        <v>50</v>
      </c>
      <c r="R22" s="59">
        <f t="shared" ref="R22:R53" si="0">IF(F22="Pending", G22, 0)</f>
        <v>0</v>
      </c>
      <c r="S22" s="64">
        <f t="shared" ref="S22" si="1">R22</f>
        <v>0</v>
      </c>
      <c r="T22" s="59">
        <f>IF(F22="Closed", G22, 0)</f>
        <v>5000</v>
      </c>
      <c r="U22" s="65">
        <f>T22</f>
        <v>5000</v>
      </c>
      <c r="V22" s="66">
        <f t="shared" ref="V22:V53" si="2">$D$4-U22</f>
        <v>284147</v>
      </c>
      <c r="W22" s="6">
        <f>($D$4-R22-T22)</f>
        <v>284147</v>
      </c>
    </row>
    <row r="23" spans="1:23" ht="19.5" hidden="1" customHeight="1">
      <c r="A23" s="3">
        <f t="shared" ref="A23:A45" si="3">A22+1</f>
        <v>2</v>
      </c>
      <c r="B23" s="7"/>
      <c r="C23" s="8" t="s">
        <v>119</v>
      </c>
      <c r="D23" s="8" t="s">
        <v>120</v>
      </c>
      <c r="E23" s="9"/>
      <c r="F23" s="9" t="s">
        <v>17</v>
      </c>
      <c r="G23" s="88"/>
      <c r="H23" s="82"/>
      <c r="I23" s="82"/>
      <c r="J23" s="88"/>
      <c r="K23" s="88"/>
      <c r="L23" s="148"/>
      <c r="M23" s="67"/>
      <c r="N23" s="68"/>
      <c r="O23" s="62"/>
      <c r="P23" s="63"/>
      <c r="Q23" s="60"/>
      <c r="R23" s="59">
        <f t="shared" si="0"/>
        <v>0</v>
      </c>
      <c r="S23" s="65">
        <f t="shared" ref="S23:U23" si="4">R23+S22</f>
        <v>0</v>
      </c>
      <c r="T23" s="59">
        <f t="shared" ref="T23:T86" si="5">IF(F23="Closed", G23, 0)</f>
        <v>0</v>
      </c>
      <c r="U23" s="65">
        <f t="shared" si="4"/>
        <v>5000</v>
      </c>
      <c r="V23" s="66">
        <f t="shared" si="2"/>
        <v>284147</v>
      </c>
      <c r="W23" s="6">
        <f t="shared" ref="W23:W54" si="6">W22-R23-T23</f>
        <v>284147</v>
      </c>
    </row>
    <row r="24" spans="1:23" ht="20" customHeight="1">
      <c r="A24" s="3">
        <f t="shared" si="3"/>
        <v>3</v>
      </c>
      <c r="B24" s="7">
        <v>42228</v>
      </c>
      <c r="C24" s="8"/>
      <c r="D24" s="8" t="s">
        <v>121</v>
      </c>
      <c r="E24" s="76" t="s">
        <v>227</v>
      </c>
      <c r="F24" s="9" t="s">
        <v>8</v>
      </c>
      <c r="G24" s="88">
        <v>5000</v>
      </c>
      <c r="H24" s="82"/>
      <c r="I24" s="82"/>
      <c r="J24" s="88"/>
      <c r="K24" s="88">
        <v>76095</v>
      </c>
      <c r="L24" s="148">
        <v>77500</v>
      </c>
      <c r="M24" s="67" t="s">
        <v>38</v>
      </c>
      <c r="N24" s="68">
        <v>1</v>
      </c>
      <c r="O24" s="100" t="s">
        <v>45</v>
      </c>
      <c r="P24" s="104" t="s">
        <v>51</v>
      </c>
      <c r="Q24" s="60" t="s">
        <v>50</v>
      </c>
      <c r="R24" s="59">
        <f t="shared" si="0"/>
        <v>0</v>
      </c>
      <c r="S24" s="65">
        <f t="shared" ref="S24:S87" si="7">R24+S23</f>
        <v>0</v>
      </c>
      <c r="T24" s="59">
        <f t="shared" si="5"/>
        <v>5000</v>
      </c>
      <c r="U24" s="65">
        <f t="shared" ref="U24:U87" si="8">T24+U23</f>
        <v>10000</v>
      </c>
      <c r="V24" s="66">
        <f t="shared" si="2"/>
        <v>279147</v>
      </c>
      <c r="W24" s="6">
        <f t="shared" si="6"/>
        <v>279147</v>
      </c>
    </row>
    <row r="25" spans="1:23" ht="20" hidden="1" customHeight="1">
      <c r="A25" s="3">
        <f t="shared" si="3"/>
        <v>4</v>
      </c>
      <c r="B25" s="7"/>
      <c r="C25" s="8" t="s">
        <v>122</v>
      </c>
      <c r="D25" s="8" t="s">
        <v>123</v>
      </c>
      <c r="E25" s="9"/>
      <c r="F25" s="9" t="s">
        <v>17</v>
      </c>
      <c r="G25" s="88"/>
      <c r="H25" s="82"/>
      <c r="I25" s="82"/>
      <c r="J25" s="88"/>
      <c r="K25" s="88"/>
      <c r="L25" s="148"/>
      <c r="M25" s="58"/>
      <c r="N25" s="61"/>
      <c r="O25" s="69"/>
      <c r="P25" s="70"/>
      <c r="Q25" s="60"/>
      <c r="R25" s="59">
        <f t="shared" si="0"/>
        <v>0</v>
      </c>
      <c r="S25" s="65">
        <f t="shared" si="7"/>
        <v>0</v>
      </c>
      <c r="T25" s="59">
        <f t="shared" si="5"/>
        <v>0</v>
      </c>
      <c r="U25" s="65">
        <f t="shared" si="8"/>
        <v>10000</v>
      </c>
      <c r="V25" s="66">
        <f t="shared" si="2"/>
        <v>279147</v>
      </c>
      <c r="W25" s="6">
        <f t="shared" si="6"/>
        <v>279147</v>
      </c>
    </row>
    <row r="26" spans="1:23" ht="20" customHeight="1">
      <c r="A26" s="3">
        <f t="shared" si="3"/>
        <v>5</v>
      </c>
      <c r="B26" s="7">
        <v>42201</v>
      </c>
      <c r="C26" s="8"/>
      <c r="D26" s="8" t="s">
        <v>124</v>
      </c>
      <c r="E26" s="76" t="s">
        <v>179</v>
      </c>
      <c r="F26" s="9" t="s">
        <v>8</v>
      </c>
      <c r="G26" s="88">
        <v>5000</v>
      </c>
      <c r="H26" s="82">
        <v>2</v>
      </c>
      <c r="I26" s="82">
        <v>19.5</v>
      </c>
      <c r="J26" s="88">
        <v>5852.91</v>
      </c>
      <c r="K26" s="88">
        <v>83460</v>
      </c>
      <c r="L26" s="148">
        <v>88973.13</v>
      </c>
      <c r="M26" s="67" t="s">
        <v>38</v>
      </c>
      <c r="N26" s="68">
        <v>2</v>
      </c>
      <c r="O26" s="62" t="s">
        <v>45</v>
      </c>
      <c r="P26" s="63" t="s">
        <v>51</v>
      </c>
      <c r="Q26" s="60" t="s">
        <v>50</v>
      </c>
      <c r="R26" s="59">
        <f t="shared" si="0"/>
        <v>0</v>
      </c>
      <c r="S26" s="65">
        <f t="shared" si="7"/>
        <v>0</v>
      </c>
      <c r="T26" s="59">
        <f t="shared" si="5"/>
        <v>5000</v>
      </c>
      <c r="U26" s="65">
        <f t="shared" si="8"/>
        <v>15000</v>
      </c>
      <c r="V26" s="66">
        <f t="shared" si="2"/>
        <v>274147</v>
      </c>
      <c r="W26" s="6">
        <f t="shared" si="6"/>
        <v>274147</v>
      </c>
    </row>
    <row r="27" spans="1:23" ht="20" customHeight="1">
      <c r="A27" s="3">
        <f t="shared" si="3"/>
        <v>6</v>
      </c>
      <c r="B27" s="7">
        <v>42207</v>
      </c>
      <c r="C27" s="8"/>
      <c r="D27" s="8" t="s">
        <v>127</v>
      </c>
      <c r="E27" s="9" t="s">
        <v>236</v>
      </c>
      <c r="F27" s="9" t="s">
        <v>17</v>
      </c>
      <c r="G27" s="88">
        <v>0</v>
      </c>
      <c r="H27" s="82">
        <v>1.5</v>
      </c>
      <c r="I27" s="82">
        <v>13.75</v>
      </c>
      <c r="J27" s="88">
        <v>9605.67</v>
      </c>
      <c r="K27" s="88">
        <v>97171</v>
      </c>
      <c r="L27" s="148">
        <v>103000</v>
      </c>
      <c r="M27" s="67" t="s">
        <v>38</v>
      </c>
      <c r="N27" s="68">
        <v>2</v>
      </c>
      <c r="O27" s="62" t="s">
        <v>45</v>
      </c>
      <c r="P27" s="63" t="s">
        <v>51</v>
      </c>
      <c r="Q27" s="60" t="s">
        <v>50</v>
      </c>
      <c r="R27" s="59">
        <f t="shared" si="0"/>
        <v>0</v>
      </c>
      <c r="S27" s="65">
        <f t="shared" si="7"/>
        <v>0</v>
      </c>
      <c r="T27" s="59">
        <f t="shared" si="5"/>
        <v>0</v>
      </c>
      <c r="U27" s="65">
        <f t="shared" si="8"/>
        <v>15000</v>
      </c>
      <c r="V27" s="66">
        <f t="shared" si="2"/>
        <v>274147</v>
      </c>
      <c r="W27" s="6">
        <f t="shared" si="6"/>
        <v>274147</v>
      </c>
    </row>
    <row r="28" spans="1:23" ht="20" customHeight="1">
      <c r="A28" s="3">
        <f t="shared" si="3"/>
        <v>7</v>
      </c>
      <c r="B28" s="7">
        <v>42250</v>
      </c>
      <c r="C28" s="8"/>
      <c r="D28" s="8" t="s">
        <v>128</v>
      </c>
      <c r="E28" s="9" t="s">
        <v>222</v>
      </c>
      <c r="F28" s="9" t="s">
        <v>8</v>
      </c>
      <c r="G28" s="88">
        <v>5000</v>
      </c>
      <c r="H28" s="82"/>
      <c r="I28" s="82"/>
      <c r="J28" s="88"/>
      <c r="K28" s="88">
        <v>88639</v>
      </c>
      <c r="L28" s="148">
        <v>90000</v>
      </c>
      <c r="M28" s="117" t="s">
        <v>38</v>
      </c>
      <c r="N28" s="68">
        <v>1</v>
      </c>
      <c r="O28" s="62" t="s">
        <v>45</v>
      </c>
      <c r="P28" s="63" t="s">
        <v>51</v>
      </c>
      <c r="Q28" s="60" t="s">
        <v>50</v>
      </c>
      <c r="R28" s="59">
        <f t="shared" si="0"/>
        <v>0</v>
      </c>
      <c r="S28" s="65">
        <f t="shared" si="7"/>
        <v>0</v>
      </c>
      <c r="T28" s="59">
        <f t="shared" si="5"/>
        <v>5000</v>
      </c>
      <c r="U28" s="65">
        <f t="shared" si="8"/>
        <v>20000</v>
      </c>
      <c r="V28" s="66">
        <f t="shared" si="2"/>
        <v>269147</v>
      </c>
      <c r="W28" s="6">
        <f t="shared" si="6"/>
        <v>269147</v>
      </c>
    </row>
    <row r="29" spans="1:23" ht="20" customHeight="1">
      <c r="A29" s="3">
        <f t="shared" si="3"/>
        <v>8</v>
      </c>
      <c r="B29" s="7">
        <v>42459</v>
      </c>
      <c r="C29" s="8"/>
      <c r="D29" s="8" t="s">
        <v>133</v>
      </c>
      <c r="E29" s="9" t="s">
        <v>354</v>
      </c>
      <c r="F29" s="9" t="s">
        <v>8</v>
      </c>
      <c r="G29" s="88">
        <v>5000</v>
      </c>
      <c r="H29" s="82"/>
      <c r="I29" s="82"/>
      <c r="J29" s="88"/>
      <c r="K29" s="88">
        <v>41717</v>
      </c>
      <c r="L29" s="148">
        <v>46000</v>
      </c>
      <c r="M29" s="67" t="s">
        <v>38</v>
      </c>
      <c r="N29" s="68">
        <v>2</v>
      </c>
      <c r="O29" s="69" t="s">
        <v>45</v>
      </c>
      <c r="P29" s="70" t="s">
        <v>51</v>
      </c>
      <c r="Q29" s="60" t="s">
        <v>50</v>
      </c>
      <c r="R29" s="59">
        <f t="shared" si="0"/>
        <v>0</v>
      </c>
      <c r="S29" s="65">
        <f t="shared" si="7"/>
        <v>0</v>
      </c>
      <c r="T29" s="59">
        <f t="shared" si="5"/>
        <v>5000</v>
      </c>
      <c r="U29" s="65">
        <f t="shared" si="8"/>
        <v>25000</v>
      </c>
      <c r="V29" s="66">
        <f t="shared" si="2"/>
        <v>264147</v>
      </c>
      <c r="W29" s="6">
        <f t="shared" si="6"/>
        <v>264147</v>
      </c>
    </row>
    <row r="30" spans="1:23" ht="20" customHeight="1">
      <c r="A30" s="3">
        <f t="shared" si="3"/>
        <v>9</v>
      </c>
      <c r="B30" s="7">
        <v>42222</v>
      </c>
      <c r="C30" s="8"/>
      <c r="D30" s="8" t="s">
        <v>140</v>
      </c>
      <c r="E30" s="76" t="s">
        <v>175</v>
      </c>
      <c r="F30" s="9" t="s">
        <v>8</v>
      </c>
      <c r="G30" s="88">
        <v>5000</v>
      </c>
      <c r="H30" s="82"/>
      <c r="I30" s="82">
        <v>13</v>
      </c>
      <c r="J30" s="88"/>
      <c r="K30" s="88">
        <v>34366</v>
      </c>
      <c r="L30" s="148">
        <v>39654.53</v>
      </c>
      <c r="M30" s="67" t="s">
        <v>38</v>
      </c>
      <c r="N30" s="61">
        <v>1</v>
      </c>
      <c r="O30" s="100" t="s">
        <v>45</v>
      </c>
      <c r="P30" s="104" t="s">
        <v>52</v>
      </c>
      <c r="Q30" s="60" t="s">
        <v>50</v>
      </c>
      <c r="R30" s="59">
        <f t="shared" si="0"/>
        <v>0</v>
      </c>
      <c r="S30" s="65">
        <f t="shared" si="7"/>
        <v>0</v>
      </c>
      <c r="T30" s="59">
        <f t="shared" si="5"/>
        <v>5000</v>
      </c>
      <c r="U30" s="65">
        <f t="shared" si="8"/>
        <v>30000</v>
      </c>
      <c r="V30" s="66">
        <f t="shared" si="2"/>
        <v>259147</v>
      </c>
      <c r="W30" s="6">
        <f t="shared" si="6"/>
        <v>259147</v>
      </c>
    </row>
    <row r="31" spans="1:23" ht="20" customHeight="1">
      <c r="A31" s="3">
        <f t="shared" si="3"/>
        <v>10</v>
      </c>
      <c r="B31" s="7">
        <v>42338</v>
      </c>
      <c r="C31" s="8"/>
      <c r="D31" s="8" t="s">
        <v>145</v>
      </c>
      <c r="E31" s="76" t="s">
        <v>294</v>
      </c>
      <c r="F31" s="9" t="s">
        <v>8</v>
      </c>
      <c r="G31" s="88">
        <v>5000</v>
      </c>
      <c r="H31" s="82"/>
      <c r="I31" s="82">
        <v>23</v>
      </c>
      <c r="J31" s="88"/>
      <c r="K31" s="88">
        <v>98188</v>
      </c>
      <c r="L31" s="148">
        <v>100000</v>
      </c>
      <c r="M31" s="67" t="s">
        <v>38</v>
      </c>
      <c r="N31" s="68">
        <v>1</v>
      </c>
      <c r="O31" s="62" t="s">
        <v>45</v>
      </c>
      <c r="P31" s="63" t="s">
        <v>51</v>
      </c>
      <c r="Q31" s="60" t="s">
        <v>50</v>
      </c>
      <c r="R31" s="59">
        <f t="shared" si="0"/>
        <v>0</v>
      </c>
      <c r="S31" s="65">
        <f t="shared" si="7"/>
        <v>0</v>
      </c>
      <c r="T31" s="59">
        <f t="shared" si="5"/>
        <v>5000</v>
      </c>
      <c r="U31" s="65">
        <f t="shared" si="8"/>
        <v>35000</v>
      </c>
      <c r="V31" s="66">
        <f t="shared" si="2"/>
        <v>254147</v>
      </c>
      <c r="W31" s="6">
        <f t="shared" si="6"/>
        <v>254147</v>
      </c>
    </row>
    <row r="32" spans="1:23" ht="20" customHeight="1">
      <c r="A32" s="3">
        <f t="shared" si="3"/>
        <v>11</v>
      </c>
      <c r="B32" s="7">
        <v>42220</v>
      </c>
      <c r="C32" s="75"/>
      <c r="D32" s="75" t="s">
        <v>148</v>
      </c>
      <c r="E32" s="9" t="s">
        <v>224</v>
      </c>
      <c r="F32" s="9" t="s">
        <v>8</v>
      </c>
      <c r="G32" s="88">
        <v>3734.55</v>
      </c>
      <c r="H32" s="82"/>
      <c r="I32" s="82"/>
      <c r="J32" s="88"/>
      <c r="K32" s="88">
        <v>71150</v>
      </c>
      <c r="L32" s="149">
        <v>73000</v>
      </c>
      <c r="M32" s="58" t="s">
        <v>38</v>
      </c>
      <c r="N32" s="61">
        <v>1</v>
      </c>
      <c r="O32" s="100" t="s">
        <v>45</v>
      </c>
      <c r="P32" s="63" t="s">
        <v>51</v>
      </c>
      <c r="Q32" s="60" t="s">
        <v>48</v>
      </c>
      <c r="R32" s="59">
        <f t="shared" si="0"/>
        <v>0</v>
      </c>
      <c r="S32" s="65">
        <f t="shared" si="7"/>
        <v>0</v>
      </c>
      <c r="T32" s="59">
        <f t="shared" si="5"/>
        <v>3734.55</v>
      </c>
      <c r="U32" s="65">
        <f t="shared" si="8"/>
        <v>38734.550000000003</v>
      </c>
      <c r="V32" s="66">
        <f t="shared" si="2"/>
        <v>250412.45</v>
      </c>
      <c r="W32" s="6">
        <f t="shared" si="6"/>
        <v>250412.45</v>
      </c>
    </row>
    <row r="33" spans="1:23" ht="20" customHeight="1">
      <c r="A33" s="3">
        <f t="shared" si="3"/>
        <v>12</v>
      </c>
      <c r="B33" s="7">
        <v>42272</v>
      </c>
      <c r="C33" s="75"/>
      <c r="D33" s="75" t="s">
        <v>149</v>
      </c>
      <c r="E33" s="76" t="s">
        <v>275</v>
      </c>
      <c r="F33" s="9" t="s">
        <v>8</v>
      </c>
      <c r="G33" s="88">
        <v>5000</v>
      </c>
      <c r="H33" s="82"/>
      <c r="I33" s="82">
        <v>23.5</v>
      </c>
      <c r="J33" s="88"/>
      <c r="K33" s="88">
        <v>108007</v>
      </c>
      <c r="L33" s="149">
        <v>110000</v>
      </c>
      <c r="M33" s="58" t="s">
        <v>38</v>
      </c>
      <c r="N33" s="61">
        <v>1</v>
      </c>
      <c r="O33" s="62" t="s">
        <v>45</v>
      </c>
      <c r="P33" s="63" t="s">
        <v>51</v>
      </c>
      <c r="Q33" s="60" t="s">
        <v>50</v>
      </c>
      <c r="R33" s="59">
        <f t="shared" si="0"/>
        <v>0</v>
      </c>
      <c r="S33" s="65">
        <f t="shared" si="7"/>
        <v>0</v>
      </c>
      <c r="T33" s="59">
        <f t="shared" si="5"/>
        <v>5000</v>
      </c>
      <c r="U33" s="65">
        <f t="shared" si="8"/>
        <v>43734.55</v>
      </c>
      <c r="V33" s="66">
        <f t="shared" si="2"/>
        <v>245412.45</v>
      </c>
      <c r="W33" s="6">
        <f t="shared" si="6"/>
        <v>245412.45</v>
      </c>
    </row>
    <row r="34" spans="1:23" ht="20" customHeight="1">
      <c r="A34" s="3">
        <f t="shared" si="3"/>
        <v>13</v>
      </c>
      <c r="B34" s="7">
        <v>42222</v>
      </c>
      <c r="C34" s="75"/>
      <c r="D34" s="75" t="s">
        <v>150</v>
      </c>
      <c r="E34" s="9" t="s">
        <v>261</v>
      </c>
      <c r="F34" s="9" t="s">
        <v>8</v>
      </c>
      <c r="G34" s="88">
        <v>5000</v>
      </c>
      <c r="H34" s="82"/>
      <c r="I34" s="82">
        <v>12</v>
      </c>
      <c r="J34" s="88"/>
      <c r="K34" s="88">
        <v>87878</v>
      </c>
      <c r="L34" s="149">
        <v>89500</v>
      </c>
      <c r="M34" s="67" t="s">
        <v>38</v>
      </c>
      <c r="N34" s="68">
        <v>1</v>
      </c>
      <c r="O34" s="62" t="s">
        <v>45</v>
      </c>
      <c r="P34" s="63" t="s">
        <v>51</v>
      </c>
      <c r="Q34" s="60" t="s">
        <v>50</v>
      </c>
      <c r="R34" s="59">
        <f t="shared" si="0"/>
        <v>0</v>
      </c>
      <c r="S34" s="65">
        <f t="shared" si="7"/>
        <v>0</v>
      </c>
      <c r="T34" s="59">
        <f t="shared" si="5"/>
        <v>5000</v>
      </c>
      <c r="U34" s="65">
        <f t="shared" si="8"/>
        <v>48734.55</v>
      </c>
      <c r="V34" s="66">
        <f t="shared" si="2"/>
        <v>240412.45</v>
      </c>
      <c r="W34" s="6">
        <f t="shared" si="6"/>
        <v>240412.45</v>
      </c>
    </row>
    <row r="35" spans="1:23" ht="20" hidden="1" customHeight="1">
      <c r="A35" s="3">
        <f t="shared" si="3"/>
        <v>14</v>
      </c>
      <c r="B35" s="7"/>
      <c r="C35" s="8" t="s">
        <v>153</v>
      </c>
      <c r="D35" s="8" t="s">
        <v>154</v>
      </c>
      <c r="E35" s="9"/>
      <c r="F35" s="9" t="s">
        <v>17</v>
      </c>
      <c r="G35" s="88"/>
      <c r="H35" s="82"/>
      <c r="I35" s="82"/>
      <c r="J35" s="88"/>
      <c r="K35" s="88"/>
      <c r="L35" s="149"/>
      <c r="M35" s="58"/>
      <c r="N35" s="61"/>
      <c r="O35" s="69"/>
      <c r="P35" s="70"/>
      <c r="Q35" s="60"/>
      <c r="R35" s="59">
        <f t="shared" si="0"/>
        <v>0</v>
      </c>
      <c r="S35" s="65">
        <f t="shared" si="7"/>
        <v>0</v>
      </c>
      <c r="T35" s="59">
        <f t="shared" si="5"/>
        <v>0</v>
      </c>
      <c r="U35" s="65">
        <f t="shared" si="8"/>
        <v>48734.55</v>
      </c>
      <c r="V35" s="66">
        <f t="shared" si="2"/>
        <v>240412.45</v>
      </c>
      <c r="W35" s="6">
        <f t="shared" si="6"/>
        <v>240412.45</v>
      </c>
    </row>
    <row r="36" spans="1:23" ht="20" customHeight="1">
      <c r="A36" s="3">
        <f t="shared" si="3"/>
        <v>15</v>
      </c>
      <c r="B36" s="7">
        <v>42221</v>
      </c>
      <c r="C36" s="8"/>
      <c r="D36" s="8" t="s">
        <v>159</v>
      </c>
      <c r="E36" s="76" t="s">
        <v>176</v>
      </c>
      <c r="F36" s="9" t="s">
        <v>8</v>
      </c>
      <c r="G36" s="88">
        <v>5000</v>
      </c>
      <c r="H36" s="82">
        <v>2.5</v>
      </c>
      <c r="I36" s="82">
        <v>10.75</v>
      </c>
      <c r="J36" s="88">
        <v>5536.53</v>
      </c>
      <c r="K36" s="88">
        <v>98188</v>
      </c>
      <c r="L36" s="148">
        <v>108300.01</v>
      </c>
      <c r="M36" s="58" t="s">
        <v>38</v>
      </c>
      <c r="N36" s="61">
        <v>1</v>
      </c>
      <c r="O36" s="62" t="s">
        <v>45</v>
      </c>
      <c r="P36" s="63" t="s">
        <v>51</v>
      </c>
      <c r="Q36" s="60" t="s">
        <v>50</v>
      </c>
      <c r="R36" s="59">
        <f t="shared" si="0"/>
        <v>0</v>
      </c>
      <c r="S36" s="65">
        <f t="shared" si="7"/>
        <v>0</v>
      </c>
      <c r="T36" s="59">
        <f t="shared" si="5"/>
        <v>5000</v>
      </c>
      <c r="U36" s="65">
        <f t="shared" si="8"/>
        <v>53734.55</v>
      </c>
      <c r="V36" s="66">
        <f t="shared" si="2"/>
        <v>235412.45</v>
      </c>
      <c r="W36" s="6">
        <f t="shared" si="6"/>
        <v>235412.45</v>
      </c>
    </row>
    <row r="37" spans="1:23" ht="20" customHeight="1">
      <c r="A37" s="3">
        <f t="shared" si="3"/>
        <v>16</v>
      </c>
      <c r="B37" s="7">
        <v>42236</v>
      </c>
      <c r="C37" s="8"/>
      <c r="D37" s="8" t="s">
        <v>160</v>
      </c>
      <c r="E37" s="9" t="s">
        <v>231</v>
      </c>
      <c r="F37" s="9" t="s">
        <v>8</v>
      </c>
      <c r="G37" s="88">
        <v>2695</v>
      </c>
      <c r="H37" s="82"/>
      <c r="I37" s="82"/>
      <c r="J37" s="88"/>
      <c r="K37" s="88">
        <v>75605</v>
      </c>
      <c r="L37" s="148">
        <v>77000</v>
      </c>
      <c r="M37" s="67" t="s">
        <v>38</v>
      </c>
      <c r="N37" s="68">
        <v>1</v>
      </c>
      <c r="O37" s="62" t="s">
        <v>45</v>
      </c>
      <c r="P37" s="63" t="s">
        <v>51</v>
      </c>
      <c r="Q37" s="60" t="s">
        <v>50</v>
      </c>
      <c r="R37" s="59">
        <f t="shared" si="0"/>
        <v>0</v>
      </c>
      <c r="S37" s="65">
        <f t="shared" si="7"/>
        <v>0</v>
      </c>
      <c r="T37" s="59">
        <f t="shared" si="5"/>
        <v>2695</v>
      </c>
      <c r="U37" s="65">
        <f t="shared" si="8"/>
        <v>56429.55</v>
      </c>
      <c r="V37" s="66">
        <f t="shared" si="2"/>
        <v>232717.45</v>
      </c>
      <c r="W37" s="6">
        <f t="shared" si="6"/>
        <v>232717.45</v>
      </c>
    </row>
    <row r="38" spans="1:23" ht="20" customHeight="1">
      <c r="A38" s="3">
        <f t="shared" si="3"/>
        <v>17</v>
      </c>
      <c r="B38" s="7">
        <v>42243</v>
      </c>
      <c r="C38" s="8"/>
      <c r="D38" s="8" t="s">
        <v>161</v>
      </c>
      <c r="E38" s="9" t="s">
        <v>223</v>
      </c>
      <c r="F38" s="9" t="s">
        <v>8</v>
      </c>
      <c r="G38" s="88">
        <v>5000</v>
      </c>
      <c r="H38" s="82"/>
      <c r="I38" s="82"/>
      <c r="J38" s="88"/>
      <c r="K38" s="88">
        <v>74277</v>
      </c>
      <c r="L38" s="148">
        <v>78000</v>
      </c>
      <c r="M38" s="67" t="s">
        <v>38</v>
      </c>
      <c r="N38" s="68">
        <v>2</v>
      </c>
      <c r="O38" s="62" t="s">
        <v>45</v>
      </c>
      <c r="P38" s="63" t="s">
        <v>51</v>
      </c>
      <c r="Q38" s="60" t="s">
        <v>50</v>
      </c>
      <c r="R38" s="59">
        <f t="shared" si="0"/>
        <v>0</v>
      </c>
      <c r="S38" s="65">
        <f t="shared" si="7"/>
        <v>0</v>
      </c>
      <c r="T38" s="59">
        <f t="shared" si="5"/>
        <v>5000</v>
      </c>
      <c r="U38" s="65">
        <f t="shared" si="8"/>
        <v>61429.55</v>
      </c>
      <c r="V38" s="66">
        <f t="shared" si="2"/>
        <v>227717.45</v>
      </c>
      <c r="W38" s="6">
        <f t="shared" si="6"/>
        <v>227717.45</v>
      </c>
    </row>
    <row r="39" spans="1:23" ht="20" customHeight="1">
      <c r="A39" s="3">
        <f t="shared" si="3"/>
        <v>18</v>
      </c>
      <c r="B39" s="7">
        <v>42237</v>
      </c>
      <c r="C39" s="8"/>
      <c r="D39" s="8" t="s">
        <v>166</v>
      </c>
      <c r="E39" s="9" t="s">
        <v>226</v>
      </c>
      <c r="F39" s="9" t="s">
        <v>8</v>
      </c>
      <c r="G39" s="88">
        <v>5000</v>
      </c>
      <c r="H39" s="82"/>
      <c r="I39" s="82"/>
      <c r="J39" s="88"/>
      <c r="K39" s="88">
        <v>71186.5</v>
      </c>
      <c r="L39" s="148">
        <v>72500</v>
      </c>
      <c r="M39" s="67" t="s">
        <v>38</v>
      </c>
      <c r="N39" s="68">
        <v>1</v>
      </c>
      <c r="O39" s="69" t="s">
        <v>45</v>
      </c>
      <c r="P39" s="70" t="s">
        <v>51</v>
      </c>
      <c r="Q39" s="60" t="s">
        <v>50</v>
      </c>
      <c r="R39" s="59">
        <f t="shared" si="0"/>
        <v>0</v>
      </c>
      <c r="S39" s="65">
        <f t="shared" si="7"/>
        <v>0</v>
      </c>
      <c r="T39" s="59">
        <f t="shared" si="5"/>
        <v>5000</v>
      </c>
      <c r="U39" s="65">
        <f t="shared" si="8"/>
        <v>66429.55</v>
      </c>
      <c r="V39" s="66">
        <f t="shared" si="2"/>
        <v>222717.45</v>
      </c>
      <c r="W39" s="6">
        <f t="shared" si="6"/>
        <v>222717.45</v>
      </c>
    </row>
    <row r="40" spans="1:23" ht="20" customHeight="1">
      <c r="A40" s="3">
        <f t="shared" si="3"/>
        <v>19</v>
      </c>
      <c r="B40" s="7">
        <v>42250</v>
      </c>
      <c r="C40" s="8"/>
      <c r="D40" s="8" t="s">
        <v>172</v>
      </c>
      <c r="E40" s="76" t="s">
        <v>264</v>
      </c>
      <c r="F40" s="9" t="s">
        <v>8</v>
      </c>
      <c r="G40" s="88">
        <v>5000</v>
      </c>
      <c r="H40" s="82"/>
      <c r="I40" s="82"/>
      <c r="J40" s="88"/>
      <c r="K40" s="88">
        <v>107908</v>
      </c>
      <c r="L40" s="148">
        <v>109900</v>
      </c>
      <c r="M40" s="67" t="s">
        <v>38</v>
      </c>
      <c r="N40" s="68">
        <v>1</v>
      </c>
      <c r="O40" s="62" t="s">
        <v>45</v>
      </c>
      <c r="P40" s="63" t="s">
        <v>51</v>
      </c>
      <c r="Q40" s="60" t="s">
        <v>50</v>
      </c>
      <c r="R40" s="59">
        <f t="shared" si="0"/>
        <v>0</v>
      </c>
      <c r="S40" s="65">
        <f t="shared" si="7"/>
        <v>0</v>
      </c>
      <c r="T40" s="59">
        <f t="shared" si="5"/>
        <v>5000</v>
      </c>
      <c r="U40" s="65">
        <f t="shared" si="8"/>
        <v>71429.55</v>
      </c>
      <c r="V40" s="66">
        <f t="shared" si="2"/>
        <v>217717.45</v>
      </c>
      <c r="W40" s="6">
        <f t="shared" si="6"/>
        <v>217717.45</v>
      </c>
    </row>
    <row r="41" spans="1:23" ht="20" hidden="1" customHeight="1">
      <c r="A41" s="3">
        <f t="shared" si="3"/>
        <v>20</v>
      </c>
      <c r="B41" s="7"/>
      <c r="C41" s="8" t="s">
        <v>211</v>
      </c>
      <c r="D41" s="8" t="s">
        <v>210</v>
      </c>
      <c r="E41" s="9"/>
      <c r="F41" s="9" t="s">
        <v>17</v>
      </c>
      <c r="G41" s="88"/>
      <c r="H41" s="82"/>
      <c r="I41" s="82"/>
      <c r="J41" s="88"/>
      <c r="K41" s="88"/>
      <c r="L41" s="148"/>
      <c r="M41" s="67"/>
      <c r="N41" s="68"/>
      <c r="O41" s="62"/>
      <c r="P41" s="63"/>
      <c r="Q41" s="60"/>
      <c r="R41" s="59">
        <f t="shared" si="0"/>
        <v>0</v>
      </c>
      <c r="S41" s="65">
        <f t="shared" si="7"/>
        <v>0</v>
      </c>
      <c r="T41" s="59">
        <f t="shared" si="5"/>
        <v>0</v>
      </c>
      <c r="U41" s="65">
        <f t="shared" si="8"/>
        <v>71429.55</v>
      </c>
      <c r="V41" s="66">
        <f t="shared" si="2"/>
        <v>217717.45</v>
      </c>
      <c r="W41" s="6">
        <f t="shared" si="6"/>
        <v>217717.45</v>
      </c>
    </row>
    <row r="42" spans="1:23" ht="20" customHeight="1">
      <c r="A42" s="3">
        <f t="shared" si="3"/>
        <v>21</v>
      </c>
      <c r="B42" s="7">
        <v>42300</v>
      </c>
      <c r="C42" s="8"/>
      <c r="D42" s="25" t="s">
        <v>212</v>
      </c>
      <c r="E42" s="76" t="s">
        <v>279</v>
      </c>
      <c r="F42" s="9" t="s">
        <v>8</v>
      </c>
      <c r="G42" s="88">
        <v>5000</v>
      </c>
      <c r="H42" s="82"/>
      <c r="I42" s="82">
        <v>20.25</v>
      </c>
      <c r="J42" s="88"/>
      <c r="K42" s="88">
        <v>49094</v>
      </c>
      <c r="L42" s="148">
        <v>50000</v>
      </c>
      <c r="M42" s="67" t="s">
        <v>38</v>
      </c>
      <c r="N42" s="68">
        <v>2</v>
      </c>
      <c r="O42" s="62" t="s">
        <v>44</v>
      </c>
      <c r="P42" s="63" t="s">
        <v>51</v>
      </c>
      <c r="Q42" s="60" t="s">
        <v>49</v>
      </c>
      <c r="R42" s="59">
        <f t="shared" si="0"/>
        <v>0</v>
      </c>
      <c r="S42" s="65">
        <f t="shared" si="7"/>
        <v>0</v>
      </c>
      <c r="T42" s="59">
        <f t="shared" si="5"/>
        <v>5000</v>
      </c>
      <c r="U42" s="65">
        <f t="shared" si="8"/>
        <v>76429.55</v>
      </c>
      <c r="V42" s="66">
        <f t="shared" si="2"/>
        <v>212717.45</v>
      </c>
      <c r="W42" s="6">
        <f t="shared" si="6"/>
        <v>212717.45</v>
      </c>
    </row>
    <row r="43" spans="1:23" ht="20" customHeight="1">
      <c r="A43" s="3">
        <f t="shared" si="3"/>
        <v>22</v>
      </c>
      <c r="B43" s="7">
        <v>42284</v>
      </c>
      <c r="C43" s="8"/>
      <c r="D43" s="8" t="s">
        <v>213</v>
      </c>
      <c r="E43" s="76" t="s">
        <v>274</v>
      </c>
      <c r="F43" s="9" t="s">
        <v>8</v>
      </c>
      <c r="G43" s="88">
        <v>5000</v>
      </c>
      <c r="H43" s="82"/>
      <c r="I43" s="82">
        <v>17.75</v>
      </c>
      <c r="J43" s="88"/>
      <c r="K43" s="88">
        <v>23702</v>
      </c>
      <c r="L43" s="148">
        <v>23000</v>
      </c>
      <c r="M43" s="67" t="s">
        <v>38</v>
      </c>
      <c r="N43" s="68">
        <v>1</v>
      </c>
      <c r="O43" s="69" t="s">
        <v>45</v>
      </c>
      <c r="P43" s="70" t="s">
        <v>51</v>
      </c>
      <c r="Q43" s="60" t="s">
        <v>50</v>
      </c>
      <c r="R43" s="59">
        <f t="shared" si="0"/>
        <v>0</v>
      </c>
      <c r="S43" s="65">
        <f t="shared" si="7"/>
        <v>0</v>
      </c>
      <c r="T43" s="59">
        <f t="shared" si="5"/>
        <v>5000</v>
      </c>
      <c r="U43" s="65">
        <f t="shared" si="8"/>
        <v>81429.55</v>
      </c>
      <c r="V43" s="66">
        <f t="shared" si="2"/>
        <v>207717.45</v>
      </c>
      <c r="W43" s="6">
        <f t="shared" si="6"/>
        <v>207717.45</v>
      </c>
    </row>
    <row r="44" spans="1:23" ht="20" customHeight="1">
      <c r="A44" s="3">
        <f t="shared" si="3"/>
        <v>23</v>
      </c>
      <c r="B44" s="7">
        <v>42278</v>
      </c>
      <c r="C44" s="75"/>
      <c r="D44" s="75" t="s">
        <v>216</v>
      </c>
      <c r="E44" s="76" t="s">
        <v>265</v>
      </c>
      <c r="F44" s="76" t="s">
        <v>8</v>
      </c>
      <c r="G44" s="88">
        <v>5000</v>
      </c>
      <c r="H44" s="82"/>
      <c r="I44" s="82">
        <v>11.25</v>
      </c>
      <c r="J44" s="88"/>
      <c r="K44" s="88">
        <v>75605</v>
      </c>
      <c r="L44" s="148">
        <v>77000</v>
      </c>
      <c r="M44" s="67" t="s">
        <v>38</v>
      </c>
      <c r="N44" s="68">
        <v>1</v>
      </c>
      <c r="O44" s="62" t="s">
        <v>45</v>
      </c>
      <c r="P44" s="63" t="s">
        <v>51</v>
      </c>
      <c r="Q44" s="60" t="s">
        <v>49</v>
      </c>
      <c r="R44" s="59">
        <f t="shared" si="0"/>
        <v>0</v>
      </c>
      <c r="S44" s="65">
        <f t="shared" si="7"/>
        <v>0</v>
      </c>
      <c r="T44" s="59">
        <f t="shared" si="5"/>
        <v>5000</v>
      </c>
      <c r="U44" s="65">
        <f t="shared" si="8"/>
        <v>86429.55</v>
      </c>
      <c r="V44" s="66">
        <f t="shared" si="2"/>
        <v>202717.45</v>
      </c>
      <c r="W44" s="6">
        <f t="shared" si="6"/>
        <v>202717.45</v>
      </c>
    </row>
    <row r="45" spans="1:23" ht="20" customHeight="1">
      <c r="A45" s="3">
        <f t="shared" si="3"/>
        <v>24</v>
      </c>
      <c r="B45" s="7">
        <v>42275</v>
      </c>
      <c r="C45" s="8"/>
      <c r="D45" s="8" t="s">
        <v>219</v>
      </c>
      <c r="E45" s="76" t="s">
        <v>266</v>
      </c>
      <c r="F45" s="9" t="s">
        <v>8</v>
      </c>
      <c r="G45" s="88">
        <v>5000</v>
      </c>
      <c r="H45" s="82"/>
      <c r="I45" s="82">
        <v>8</v>
      </c>
      <c r="J45" s="88"/>
      <c r="K45" s="88">
        <v>63822</v>
      </c>
      <c r="L45" s="148">
        <v>65000</v>
      </c>
      <c r="M45" s="58" t="s">
        <v>38</v>
      </c>
      <c r="N45" s="61">
        <v>2</v>
      </c>
      <c r="O45" s="69" t="s">
        <v>45</v>
      </c>
      <c r="P45" s="70" t="s">
        <v>51</v>
      </c>
      <c r="Q45" s="60" t="s">
        <v>50</v>
      </c>
      <c r="R45" s="59">
        <f t="shared" si="0"/>
        <v>0</v>
      </c>
      <c r="S45" s="65">
        <f t="shared" si="7"/>
        <v>0</v>
      </c>
      <c r="T45" s="59">
        <f t="shared" si="5"/>
        <v>5000</v>
      </c>
      <c r="U45" s="65">
        <f t="shared" si="8"/>
        <v>91429.55</v>
      </c>
      <c r="V45" s="66">
        <f t="shared" si="2"/>
        <v>197717.45</v>
      </c>
      <c r="W45" s="6">
        <f t="shared" si="6"/>
        <v>197717.45</v>
      </c>
    </row>
    <row r="46" spans="1:23" ht="20" customHeight="1">
      <c r="A46" s="3">
        <v>25</v>
      </c>
      <c r="B46" s="7">
        <v>42306</v>
      </c>
      <c r="C46" s="8"/>
      <c r="D46" s="8" t="s">
        <v>220</v>
      </c>
      <c r="E46" s="76" t="s">
        <v>276</v>
      </c>
      <c r="F46" s="9" t="s">
        <v>8</v>
      </c>
      <c r="G46" s="88">
        <v>5000</v>
      </c>
      <c r="H46" s="82"/>
      <c r="I46" s="82">
        <v>19</v>
      </c>
      <c r="J46" s="88"/>
      <c r="K46" s="88">
        <v>115894.46</v>
      </c>
      <c r="L46" s="148">
        <v>109800</v>
      </c>
      <c r="M46" s="67" t="s">
        <v>38</v>
      </c>
      <c r="N46" s="61">
        <v>1</v>
      </c>
      <c r="O46" s="62" t="s">
        <v>45</v>
      </c>
      <c r="P46" s="63" t="s">
        <v>51</v>
      </c>
      <c r="Q46" s="60" t="s">
        <v>50</v>
      </c>
      <c r="R46" s="59">
        <f t="shared" si="0"/>
        <v>0</v>
      </c>
      <c r="S46" s="65">
        <f t="shared" si="7"/>
        <v>0</v>
      </c>
      <c r="T46" s="59">
        <f t="shared" si="5"/>
        <v>5000</v>
      </c>
      <c r="U46" s="65">
        <f t="shared" si="8"/>
        <v>96429.55</v>
      </c>
      <c r="V46" s="66">
        <f t="shared" si="2"/>
        <v>192717.45</v>
      </c>
      <c r="W46" s="6">
        <f t="shared" si="6"/>
        <v>192717.45</v>
      </c>
    </row>
    <row r="47" spans="1:23" ht="20" customHeight="1">
      <c r="A47" s="3">
        <f t="shared" ref="A47:A67" si="9">A46+1</f>
        <v>26</v>
      </c>
      <c r="B47" s="7">
        <v>42291</v>
      </c>
      <c r="C47" s="8"/>
      <c r="D47" s="8" t="s">
        <v>221</v>
      </c>
      <c r="E47" s="9" t="s">
        <v>418</v>
      </c>
      <c r="F47" s="9" t="s">
        <v>8</v>
      </c>
      <c r="G47" s="88">
        <v>5000</v>
      </c>
      <c r="H47" s="82"/>
      <c r="I47" s="82"/>
      <c r="J47" s="88"/>
      <c r="K47" s="88">
        <v>90000</v>
      </c>
      <c r="L47" s="88">
        <v>92500</v>
      </c>
      <c r="M47" s="67" t="s">
        <v>38</v>
      </c>
      <c r="N47" s="68">
        <v>1</v>
      </c>
      <c r="O47" s="62" t="s">
        <v>45</v>
      </c>
      <c r="P47" s="63" t="s">
        <v>51</v>
      </c>
      <c r="Q47" s="60" t="s">
        <v>50</v>
      </c>
      <c r="R47" s="59">
        <f t="shared" si="0"/>
        <v>0</v>
      </c>
      <c r="S47" s="65">
        <f t="shared" si="7"/>
        <v>0</v>
      </c>
      <c r="T47" s="59">
        <f t="shared" si="5"/>
        <v>5000</v>
      </c>
      <c r="U47" s="65">
        <f t="shared" si="8"/>
        <v>101429.55</v>
      </c>
      <c r="V47" s="66">
        <f t="shared" si="2"/>
        <v>187717.45</v>
      </c>
      <c r="W47" s="6">
        <f t="shared" si="6"/>
        <v>187717.45</v>
      </c>
    </row>
    <row r="48" spans="1:23" ht="20" customHeight="1">
      <c r="A48" s="3">
        <f t="shared" si="9"/>
        <v>27</v>
      </c>
      <c r="B48" s="7">
        <v>42250</v>
      </c>
      <c r="C48" s="8"/>
      <c r="D48" s="8" t="s">
        <v>228</v>
      </c>
      <c r="E48" s="9" t="s">
        <v>229</v>
      </c>
      <c r="F48" s="9" t="s">
        <v>8</v>
      </c>
      <c r="G48" s="88">
        <v>5000</v>
      </c>
      <c r="H48" s="82"/>
      <c r="I48" s="82"/>
      <c r="J48" s="88"/>
      <c r="K48" s="88">
        <v>110095</v>
      </c>
      <c r="L48" s="148">
        <v>113500</v>
      </c>
      <c r="M48" s="67" t="s">
        <v>29</v>
      </c>
      <c r="N48" s="68">
        <v>1</v>
      </c>
      <c r="O48" s="62" t="s">
        <v>45</v>
      </c>
      <c r="P48" s="63" t="s">
        <v>51</v>
      </c>
      <c r="Q48" s="60" t="s">
        <v>50</v>
      </c>
      <c r="R48" s="59">
        <f t="shared" si="0"/>
        <v>0</v>
      </c>
      <c r="S48" s="65">
        <f t="shared" si="7"/>
        <v>0</v>
      </c>
      <c r="T48" s="59">
        <f t="shared" si="5"/>
        <v>5000</v>
      </c>
      <c r="U48" s="65">
        <f t="shared" si="8"/>
        <v>106429.55</v>
      </c>
      <c r="V48" s="66">
        <f t="shared" si="2"/>
        <v>182717.45</v>
      </c>
      <c r="W48" s="6">
        <f t="shared" si="6"/>
        <v>182717.45</v>
      </c>
    </row>
    <row r="49" spans="1:23" ht="20" customHeight="1">
      <c r="A49" s="3">
        <f t="shared" si="9"/>
        <v>28</v>
      </c>
      <c r="B49" s="7">
        <v>42240</v>
      </c>
      <c r="C49" s="8"/>
      <c r="D49" s="8" t="s">
        <v>233</v>
      </c>
      <c r="E49" s="9" t="s">
        <v>234</v>
      </c>
      <c r="F49" s="9" t="s">
        <v>8</v>
      </c>
      <c r="G49" s="88">
        <v>5000</v>
      </c>
      <c r="H49" s="82"/>
      <c r="I49" s="82"/>
      <c r="J49" s="88"/>
      <c r="K49" s="88">
        <v>121754</v>
      </c>
      <c r="L49" s="148">
        <v>124000</v>
      </c>
      <c r="M49" s="67" t="s">
        <v>38</v>
      </c>
      <c r="N49" s="68">
        <v>4</v>
      </c>
      <c r="O49" s="62" t="s">
        <v>45</v>
      </c>
      <c r="P49" s="63" t="s">
        <v>58</v>
      </c>
      <c r="Q49" s="60" t="s">
        <v>50</v>
      </c>
      <c r="R49" s="59">
        <f t="shared" si="0"/>
        <v>0</v>
      </c>
      <c r="S49" s="65">
        <f t="shared" si="7"/>
        <v>0</v>
      </c>
      <c r="T49" s="59">
        <f t="shared" si="5"/>
        <v>5000</v>
      </c>
      <c r="U49" s="65">
        <f t="shared" si="8"/>
        <v>111429.55</v>
      </c>
      <c r="V49" s="66">
        <f t="shared" si="2"/>
        <v>177717.45</v>
      </c>
      <c r="W49" s="6">
        <f t="shared" si="6"/>
        <v>177717.45</v>
      </c>
    </row>
    <row r="50" spans="1:23" ht="20" customHeight="1">
      <c r="A50" s="3">
        <f t="shared" si="9"/>
        <v>29</v>
      </c>
      <c r="B50" s="7">
        <v>42291</v>
      </c>
      <c r="C50" s="8"/>
      <c r="D50" s="8" t="s">
        <v>239</v>
      </c>
      <c r="E50" s="76" t="s">
        <v>281</v>
      </c>
      <c r="F50" s="9" t="s">
        <v>8</v>
      </c>
      <c r="G50" s="88">
        <v>5000</v>
      </c>
      <c r="H50" s="82"/>
      <c r="I50" s="82">
        <v>8</v>
      </c>
      <c r="J50" s="88"/>
      <c r="K50" s="88">
        <v>66276</v>
      </c>
      <c r="L50" s="148">
        <v>67500</v>
      </c>
      <c r="M50" s="67" t="s">
        <v>38</v>
      </c>
      <c r="N50" s="68">
        <v>2</v>
      </c>
      <c r="O50" s="62" t="s">
        <v>45</v>
      </c>
      <c r="P50" s="63" t="s">
        <v>51</v>
      </c>
      <c r="Q50" s="60" t="s">
        <v>49</v>
      </c>
      <c r="R50" s="59">
        <f t="shared" si="0"/>
        <v>0</v>
      </c>
      <c r="S50" s="65">
        <f t="shared" si="7"/>
        <v>0</v>
      </c>
      <c r="T50" s="59">
        <f t="shared" si="5"/>
        <v>5000</v>
      </c>
      <c r="U50" s="65">
        <f t="shared" si="8"/>
        <v>116429.55</v>
      </c>
      <c r="V50" s="66">
        <f t="shared" si="2"/>
        <v>172717.45</v>
      </c>
      <c r="W50" s="6">
        <f t="shared" si="6"/>
        <v>172717.45</v>
      </c>
    </row>
    <row r="51" spans="1:23" ht="20" customHeight="1">
      <c r="A51" s="3">
        <f t="shared" si="9"/>
        <v>30</v>
      </c>
      <c r="B51" s="7">
        <v>42306</v>
      </c>
      <c r="C51" s="8"/>
      <c r="D51" s="8" t="s">
        <v>240</v>
      </c>
      <c r="E51" s="76" t="s">
        <v>278</v>
      </c>
      <c r="F51" s="9" t="s">
        <v>8</v>
      </c>
      <c r="G51" s="88">
        <v>5000</v>
      </c>
      <c r="H51" s="82"/>
      <c r="I51" s="82">
        <v>10</v>
      </c>
      <c r="J51" s="88"/>
      <c r="K51" s="88">
        <v>122735</v>
      </c>
      <c r="L51" s="148">
        <v>125000</v>
      </c>
      <c r="M51" s="67" t="s">
        <v>38</v>
      </c>
      <c r="N51" s="61">
        <v>1</v>
      </c>
      <c r="O51" s="62" t="s">
        <v>45</v>
      </c>
      <c r="P51" s="63" t="s">
        <v>51</v>
      </c>
      <c r="Q51" s="60" t="s">
        <v>50</v>
      </c>
      <c r="R51" s="59">
        <f t="shared" si="0"/>
        <v>0</v>
      </c>
      <c r="S51" s="65">
        <f t="shared" si="7"/>
        <v>0</v>
      </c>
      <c r="T51" s="59">
        <f t="shared" si="5"/>
        <v>5000</v>
      </c>
      <c r="U51" s="65">
        <f t="shared" si="8"/>
        <v>121429.55</v>
      </c>
      <c r="V51" s="66">
        <f t="shared" si="2"/>
        <v>167717.45000000001</v>
      </c>
      <c r="W51" s="6">
        <f t="shared" si="6"/>
        <v>167717.45000000001</v>
      </c>
    </row>
    <row r="52" spans="1:23" ht="20" customHeight="1">
      <c r="A52" s="3">
        <f t="shared" si="9"/>
        <v>31</v>
      </c>
      <c r="B52" s="7">
        <v>42306</v>
      </c>
      <c r="C52" s="8"/>
      <c r="D52" s="8" t="s">
        <v>241</v>
      </c>
      <c r="E52" s="76" t="s">
        <v>277</v>
      </c>
      <c r="F52" s="9" t="s">
        <v>8</v>
      </c>
      <c r="G52" s="88">
        <v>5000</v>
      </c>
      <c r="H52" s="82"/>
      <c r="I52" s="82">
        <v>11.5</v>
      </c>
      <c r="J52" s="88"/>
      <c r="K52" s="88">
        <v>58913</v>
      </c>
      <c r="L52" s="148">
        <v>60000</v>
      </c>
      <c r="M52" s="67" t="s">
        <v>38</v>
      </c>
      <c r="N52" s="68">
        <v>1</v>
      </c>
      <c r="O52" s="69" t="s">
        <v>45</v>
      </c>
      <c r="P52" s="70" t="s">
        <v>51</v>
      </c>
      <c r="Q52" s="60" t="s">
        <v>50</v>
      </c>
      <c r="R52" s="59">
        <f t="shared" si="0"/>
        <v>0</v>
      </c>
      <c r="S52" s="65">
        <f t="shared" si="7"/>
        <v>0</v>
      </c>
      <c r="T52" s="59">
        <f t="shared" si="5"/>
        <v>5000</v>
      </c>
      <c r="U52" s="65">
        <f t="shared" si="8"/>
        <v>126429.55</v>
      </c>
      <c r="V52" s="66">
        <f t="shared" si="2"/>
        <v>162717.45000000001</v>
      </c>
      <c r="W52" s="6">
        <f t="shared" si="6"/>
        <v>162717.45000000001</v>
      </c>
    </row>
    <row r="53" spans="1:23" ht="20" hidden="1" customHeight="1">
      <c r="A53" s="3">
        <f t="shared" si="9"/>
        <v>32</v>
      </c>
      <c r="B53" s="7"/>
      <c r="C53" s="75" t="s">
        <v>243</v>
      </c>
      <c r="D53" s="75" t="s">
        <v>244</v>
      </c>
      <c r="E53" s="9"/>
      <c r="F53" s="76" t="s">
        <v>17</v>
      </c>
      <c r="G53" s="88"/>
      <c r="H53" s="82"/>
      <c r="I53" s="82"/>
      <c r="J53" s="88"/>
      <c r="K53" s="88"/>
      <c r="L53" s="148"/>
      <c r="M53" s="67"/>
      <c r="N53" s="68"/>
      <c r="O53" s="62"/>
      <c r="P53" s="63" t="s">
        <v>52</v>
      </c>
      <c r="Q53" s="60"/>
      <c r="R53" s="59">
        <f t="shared" si="0"/>
        <v>0</v>
      </c>
      <c r="S53" s="65">
        <f t="shared" si="7"/>
        <v>0</v>
      </c>
      <c r="T53" s="59">
        <f t="shared" si="5"/>
        <v>0</v>
      </c>
      <c r="U53" s="65">
        <f t="shared" si="8"/>
        <v>126429.55</v>
      </c>
      <c r="V53" s="66">
        <f t="shared" si="2"/>
        <v>162717.45000000001</v>
      </c>
      <c r="W53" s="6">
        <f t="shared" si="6"/>
        <v>162717.45000000001</v>
      </c>
    </row>
    <row r="54" spans="1:23" ht="20" customHeight="1">
      <c r="A54" s="3">
        <f t="shared" si="9"/>
        <v>33</v>
      </c>
      <c r="B54" s="7">
        <v>42431</v>
      </c>
      <c r="C54" s="75"/>
      <c r="D54" s="75" t="s">
        <v>246</v>
      </c>
      <c r="E54" s="9" t="s">
        <v>338</v>
      </c>
      <c r="F54" s="76" t="s">
        <v>8</v>
      </c>
      <c r="G54" s="88">
        <v>5000</v>
      </c>
      <c r="H54" s="82"/>
      <c r="I54" s="82"/>
      <c r="J54" s="88"/>
      <c r="K54" s="88">
        <v>72242</v>
      </c>
      <c r="L54" s="148">
        <v>120000</v>
      </c>
      <c r="M54" s="67" t="s">
        <v>38</v>
      </c>
      <c r="N54" s="68">
        <v>1</v>
      </c>
      <c r="O54" s="62" t="s">
        <v>45</v>
      </c>
      <c r="P54" s="63" t="s">
        <v>51</v>
      </c>
      <c r="Q54" s="60" t="s">
        <v>49</v>
      </c>
      <c r="R54" s="59">
        <f t="shared" ref="R54:R85" si="10">IF(F54="Pending", G54, 0)</f>
        <v>0</v>
      </c>
      <c r="S54" s="65">
        <f t="shared" si="7"/>
        <v>0</v>
      </c>
      <c r="T54" s="59">
        <f t="shared" si="5"/>
        <v>5000</v>
      </c>
      <c r="U54" s="65">
        <f t="shared" si="8"/>
        <v>131429.54999999999</v>
      </c>
      <c r="V54" s="66">
        <f t="shared" ref="V54:V85" si="11">$D$4-U54</f>
        <v>157717.45000000001</v>
      </c>
      <c r="W54" s="6">
        <f t="shared" si="6"/>
        <v>157717.45000000001</v>
      </c>
    </row>
    <row r="55" spans="1:23" ht="20" hidden="1" customHeight="1">
      <c r="A55" s="3">
        <f t="shared" si="9"/>
        <v>34</v>
      </c>
      <c r="B55" s="7"/>
      <c r="C55" s="75" t="s">
        <v>256</v>
      </c>
      <c r="D55" s="75" t="s">
        <v>257</v>
      </c>
      <c r="E55" s="9"/>
      <c r="F55" s="9" t="s">
        <v>17</v>
      </c>
      <c r="G55" s="88"/>
      <c r="H55" s="82"/>
      <c r="I55" s="82"/>
      <c r="J55" s="88"/>
      <c r="K55" s="88"/>
      <c r="L55" s="148"/>
      <c r="M55" s="67"/>
      <c r="N55" s="68"/>
      <c r="O55" s="62"/>
      <c r="P55" s="63"/>
      <c r="Q55" s="60"/>
      <c r="R55" s="59">
        <f t="shared" si="10"/>
        <v>0</v>
      </c>
      <c r="S55" s="65">
        <f t="shared" si="7"/>
        <v>0</v>
      </c>
      <c r="T55" s="59">
        <f t="shared" si="5"/>
        <v>0</v>
      </c>
      <c r="U55" s="65">
        <f t="shared" si="8"/>
        <v>131429.54999999999</v>
      </c>
      <c r="V55" s="66">
        <f t="shared" si="11"/>
        <v>157717.45000000001</v>
      </c>
      <c r="W55" s="6">
        <f t="shared" ref="W55:W86" si="12">W54-R55-T55</f>
        <v>157717.45000000001</v>
      </c>
    </row>
    <row r="56" spans="1:23" ht="20" customHeight="1">
      <c r="A56" s="3">
        <f t="shared" si="9"/>
        <v>35</v>
      </c>
      <c r="B56" s="7">
        <v>42331</v>
      </c>
      <c r="C56" s="8"/>
      <c r="D56" s="8" t="s">
        <v>283</v>
      </c>
      <c r="E56" s="76" t="s">
        <v>297</v>
      </c>
      <c r="F56" s="9" t="s">
        <v>8</v>
      </c>
      <c r="G56" s="88">
        <v>4580.91</v>
      </c>
      <c r="H56" s="82"/>
      <c r="I56" s="82">
        <v>13.75</v>
      </c>
      <c r="J56" s="88"/>
      <c r="K56" s="88">
        <v>63822</v>
      </c>
      <c r="L56" s="148">
        <v>70687.73</v>
      </c>
      <c r="M56" s="67" t="s">
        <v>38</v>
      </c>
      <c r="N56" s="68">
        <v>1</v>
      </c>
      <c r="O56" s="69" t="s">
        <v>45</v>
      </c>
      <c r="P56" s="70" t="s">
        <v>51</v>
      </c>
      <c r="Q56" s="60" t="s">
        <v>48</v>
      </c>
      <c r="R56" s="59">
        <f t="shared" si="10"/>
        <v>0</v>
      </c>
      <c r="S56" s="65">
        <f t="shared" si="7"/>
        <v>0</v>
      </c>
      <c r="T56" s="59">
        <f t="shared" si="5"/>
        <v>4580.91</v>
      </c>
      <c r="U56" s="65">
        <f t="shared" si="8"/>
        <v>136010.46</v>
      </c>
      <c r="V56" s="66">
        <f t="shared" si="11"/>
        <v>153136.54</v>
      </c>
      <c r="W56" s="6">
        <f t="shared" si="12"/>
        <v>153136.54</v>
      </c>
    </row>
    <row r="57" spans="1:23" ht="20" customHeight="1">
      <c r="A57" s="3">
        <f t="shared" si="9"/>
        <v>36</v>
      </c>
      <c r="B57" s="7">
        <v>42697</v>
      </c>
      <c r="C57" s="8"/>
      <c r="D57" s="8" t="s">
        <v>247</v>
      </c>
      <c r="E57" s="9" t="s">
        <v>336</v>
      </c>
      <c r="F57" s="9" t="s">
        <v>8</v>
      </c>
      <c r="G57" s="88">
        <v>3150</v>
      </c>
      <c r="H57" s="57"/>
      <c r="I57" s="57"/>
      <c r="J57" s="88"/>
      <c r="K57" s="88">
        <v>49094</v>
      </c>
      <c r="L57" s="148">
        <v>50000</v>
      </c>
      <c r="M57" s="67" t="s">
        <v>38</v>
      </c>
      <c r="N57" s="68">
        <v>2</v>
      </c>
      <c r="O57" s="62" t="s">
        <v>45</v>
      </c>
      <c r="P57" s="63" t="s">
        <v>51</v>
      </c>
      <c r="Q57" s="60" t="s">
        <v>48</v>
      </c>
      <c r="R57" s="59">
        <f t="shared" si="10"/>
        <v>0</v>
      </c>
      <c r="S57" s="65">
        <f t="shared" si="7"/>
        <v>0</v>
      </c>
      <c r="T57" s="59">
        <f t="shared" si="5"/>
        <v>3150</v>
      </c>
      <c r="U57" s="65">
        <f t="shared" si="8"/>
        <v>139160.46</v>
      </c>
      <c r="V57" s="66">
        <f t="shared" si="11"/>
        <v>149986.54</v>
      </c>
      <c r="W57" s="6">
        <f t="shared" si="12"/>
        <v>149986.54</v>
      </c>
    </row>
    <row r="58" spans="1:23" ht="20" customHeight="1">
      <c r="A58" s="3">
        <f t="shared" si="9"/>
        <v>37</v>
      </c>
      <c r="B58" s="7">
        <v>42438</v>
      </c>
      <c r="C58" s="75"/>
      <c r="D58" s="75" t="s">
        <v>268</v>
      </c>
      <c r="E58" s="9" t="s">
        <v>353</v>
      </c>
      <c r="F58" s="9" t="s">
        <v>8</v>
      </c>
      <c r="G58" s="88">
        <v>5000</v>
      </c>
      <c r="H58" s="57"/>
      <c r="I58" s="57"/>
      <c r="J58" s="88"/>
      <c r="K58" s="88">
        <v>37749</v>
      </c>
      <c r="L58" s="148">
        <v>45000</v>
      </c>
      <c r="M58" s="67" t="s">
        <v>38</v>
      </c>
      <c r="N58" s="68">
        <v>1</v>
      </c>
      <c r="O58" s="62" t="s">
        <v>45</v>
      </c>
      <c r="P58" s="63" t="s">
        <v>51</v>
      </c>
      <c r="Q58" s="60" t="s">
        <v>48</v>
      </c>
      <c r="R58" s="59">
        <f t="shared" si="10"/>
        <v>0</v>
      </c>
      <c r="S58" s="65">
        <f t="shared" si="7"/>
        <v>0</v>
      </c>
      <c r="T58" s="59">
        <f t="shared" si="5"/>
        <v>5000</v>
      </c>
      <c r="U58" s="65">
        <f t="shared" si="8"/>
        <v>144160.46</v>
      </c>
      <c r="V58" s="66">
        <f t="shared" si="11"/>
        <v>144986.54</v>
      </c>
      <c r="W58" s="6">
        <f t="shared" si="12"/>
        <v>144986.54</v>
      </c>
    </row>
    <row r="59" spans="1:23" ht="20" hidden="1" customHeight="1">
      <c r="A59" s="3">
        <f t="shared" si="9"/>
        <v>38</v>
      </c>
      <c r="B59" s="7"/>
      <c r="C59" s="75" t="s">
        <v>259</v>
      </c>
      <c r="D59" s="75" t="s">
        <v>260</v>
      </c>
      <c r="E59" s="9"/>
      <c r="F59" s="9" t="s">
        <v>17</v>
      </c>
      <c r="G59" s="88"/>
      <c r="H59" s="57"/>
      <c r="I59" s="57"/>
      <c r="J59" s="88"/>
      <c r="K59" s="88"/>
      <c r="L59" s="148"/>
      <c r="M59" s="67"/>
      <c r="N59" s="68"/>
      <c r="O59" s="69"/>
      <c r="P59" s="70"/>
      <c r="Q59" s="60"/>
      <c r="R59" s="59">
        <f t="shared" si="10"/>
        <v>0</v>
      </c>
      <c r="S59" s="65">
        <f t="shared" si="7"/>
        <v>0</v>
      </c>
      <c r="T59" s="59">
        <f t="shared" si="5"/>
        <v>0</v>
      </c>
      <c r="U59" s="65">
        <f t="shared" si="8"/>
        <v>144160.46</v>
      </c>
      <c r="V59" s="66">
        <f t="shared" si="11"/>
        <v>144986.54</v>
      </c>
      <c r="W59" s="6">
        <f t="shared" si="12"/>
        <v>144986.54</v>
      </c>
    </row>
    <row r="60" spans="1:23" ht="19.5" customHeight="1">
      <c r="A60" s="3">
        <f t="shared" si="9"/>
        <v>39</v>
      </c>
      <c r="B60" s="7">
        <v>42425</v>
      </c>
      <c r="C60" s="8"/>
      <c r="D60" s="8" t="s">
        <v>267</v>
      </c>
      <c r="E60" s="9" t="s">
        <v>339</v>
      </c>
      <c r="F60" s="9" t="s">
        <v>8</v>
      </c>
      <c r="G60" s="88">
        <v>5000</v>
      </c>
      <c r="H60" s="57"/>
      <c r="I60" s="57"/>
      <c r="J60" s="88"/>
      <c r="K60" s="88">
        <v>112942</v>
      </c>
      <c r="L60" s="148">
        <v>139000</v>
      </c>
      <c r="M60" s="67" t="s">
        <v>38</v>
      </c>
      <c r="N60" s="68">
        <v>2</v>
      </c>
      <c r="O60" s="62" t="s">
        <v>45</v>
      </c>
      <c r="P60" s="63" t="s">
        <v>52</v>
      </c>
      <c r="Q60" s="60" t="s">
        <v>50</v>
      </c>
      <c r="R60" s="59">
        <f t="shared" si="10"/>
        <v>0</v>
      </c>
      <c r="S60" s="65">
        <f t="shared" si="7"/>
        <v>0</v>
      </c>
      <c r="T60" s="59">
        <f t="shared" si="5"/>
        <v>5000</v>
      </c>
      <c r="U60" s="65">
        <f t="shared" si="8"/>
        <v>149160.46</v>
      </c>
      <c r="V60" s="66">
        <f t="shared" si="11"/>
        <v>139986.54</v>
      </c>
      <c r="W60" s="6">
        <f t="shared" si="12"/>
        <v>139986.54</v>
      </c>
    </row>
    <row r="61" spans="1:23" ht="20" customHeight="1">
      <c r="A61" s="3">
        <f t="shared" si="9"/>
        <v>40</v>
      </c>
      <c r="B61" s="7">
        <v>42339</v>
      </c>
      <c r="C61" s="75"/>
      <c r="D61" s="75" t="s">
        <v>271</v>
      </c>
      <c r="E61" s="76" t="s">
        <v>296</v>
      </c>
      <c r="F61" s="9" t="s">
        <v>8</v>
      </c>
      <c r="G61" s="88">
        <v>3711.77</v>
      </c>
      <c r="H61" s="57"/>
      <c r="I61" s="215">
        <v>15.25</v>
      </c>
      <c r="J61" s="88"/>
      <c r="K61" s="88">
        <v>84390</v>
      </c>
      <c r="L61" s="148">
        <v>91101.77</v>
      </c>
      <c r="M61" s="67" t="s">
        <v>28</v>
      </c>
      <c r="N61" s="68">
        <v>1</v>
      </c>
      <c r="O61" s="62" t="s">
        <v>45</v>
      </c>
      <c r="P61" s="63" t="s">
        <v>51</v>
      </c>
      <c r="Q61" s="60" t="s">
        <v>50</v>
      </c>
      <c r="R61" s="59">
        <f t="shared" si="10"/>
        <v>0</v>
      </c>
      <c r="S61" s="65">
        <f t="shared" si="7"/>
        <v>0</v>
      </c>
      <c r="T61" s="59">
        <f t="shared" si="5"/>
        <v>3711.77</v>
      </c>
      <c r="U61" s="65">
        <f t="shared" si="8"/>
        <v>152872.22999999998</v>
      </c>
      <c r="V61" s="66">
        <f t="shared" si="11"/>
        <v>136274.77000000002</v>
      </c>
      <c r="W61" s="6">
        <f t="shared" si="12"/>
        <v>136274.77000000002</v>
      </c>
    </row>
    <row r="62" spans="1:23" ht="20" customHeight="1">
      <c r="A62" s="3">
        <f t="shared" si="9"/>
        <v>41</v>
      </c>
      <c r="B62" s="7">
        <v>42381</v>
      </c>
      <c r="C62" s="8"/>
      <c r="D62" s="8" t="s">
        <v>284</v>
      </c>
      <c r="E62" s="76" t="s">
        <v>302</v>
      </c>
      <c r="F62" s="9" t="s">
        <v>8</v>
      </c>
      <c r="G62" s="88">
        <v>5000</v>
      </c>
      <c r="H62" s="57"/>
      <c r="I62" s="57"/>
      <c r="J62" s="88"/>
      <c r="K62" s="88">
        <v>113898</v>
      </c>
      <c r="L62" s="150">
        <v>116000</v>
      </c>
      <c r="M62" s="67" t="s">
        <v>38</v>
      </c>
      <c r="N62" s="68">
        <v>1</v>
      </c>
      <c r="O62" s="69" t="s">
        <v>303</v>
      </c>
      <c r="P62" s="70" t="s">
        <v>51</v>
      </c>
      <c r="Q62" s="60" t="s">
        <v>50</v>
      </c>
      <c r="R62" s="59">
        <f t="shared" si="10"/>
        <v>0</v>
      </c>
      <c r="S62" s="65">
        <f t="shared" si="7"/>
        <v>0</v>
      </c>
      <c r="T62" s="59">
        <f t="shared" si="5"/>
        <v>5000</v>
      </c>
      <c r="U62" s="65">
        <f t="shared" si="8"/>
        <v>157872.22999999998</v>
      </c>
      <c r="V62" s="66">
        <f t="shared" si="11"/>
        <v>131274.77000000002</v>
      </c>
      <c r="W62" s="6">
        <f t="shared" si="12"/>
        <v>131274.77000000002</v>
      </c>
    </row>
    <row r="63" spans="1:23" ht="20" customHeight="1">
      <c r="A63" s="3">
        <f t="shared" si="9"/>
        <v>42</v>
      </c>
      <c r="B63" s="7">
        <v>42354</v>
      </c>
      <c r="C63" s="8"/>
      <c r="D63" s="8" t="s">
        <v>288</v>
      </c>
      <c r="E63" s="76" t="s">
        <v>305</v>
      </c>
      <c r="F63" s="9" t="s">
        <v>8</v>
      </c>
      <c r="G63" s="88">
        <v>5000</v>
      </c>
      <c r="H63" s="57"/>
      <c r="I63" s="57"/>
      <c r="J63" s="88"/>
      <c r="K63" s="88">
        <v>62830</v>
      </c>
      <c r="L63" s="148">
        <v>64000</v>
      </c>
      <c r="M63" s="67" t="s">
        <v>38</v>
      </c>
      <c r="N63" s="68">
        <v>2</v>
      </c>
      <c r="O63" s="62" t="s">
        <v>45</v>
      </c>
      <c r="P63" s="63" t="s">
        <v>52</v>
      </c>
      <c r="Q63" s="60" t="s">
        <v>50</v>
      </c>
      <c r="R63" s="59">
        <f t="shared" si="10"/>
        <v>0</v>
      </c>
      <c r="S63" s="65">
        <f t="shared" si="7"/>
        <v>0</v>
      </c>
      <c r="T63" s="59">
        <f t="shared" si="5"/>
        <v>5000</v>
      </c>
      <c r="U63" s="65">
        <f t="shared" si="8"/>
        <v>162872.22999999998</v>
      </c>
      <c r="V63" s="66">
        <f t="shared" si="11"/>
        <v>126274.77000000002</v>
      </c>
      <c r="W63" s="6">
        <f t="shared" si="12"/>
        <v>126274.77000000002</v>
      </c>
    </row>
    <row r="64" spans="1:23" ht="20" customHeight="1">
      <c r="A64" s="3">
        <f t="shared" si="9"/>
        <v>43</v>
      </c>
      <c r="B64" s="7">
        <v>42395</v>
      </c>
      <c r="C64" s="8"/>
      <c r="D64" s="8" t="s">
        <v>335</v>
      </c>
      <c r="E64" s="9" t="s">
        <v>334</v>
      </c>
      <c r="F64" s="9" t="s">
        <v>8</v>
      </c>
      <c r="G64" s="88">
        <v>2625</v>
      </c>
      <c r="H64" s="57"/>
      <c r="I64" s="57"/>
      <c r="J64" s="88"/>
      <c r="K64" s="88">
        <v>73641</v>
      </c>
      <c r="L64" s="148">
        <v>75000</v>
      </c>
      <c r="M64" s="67" t="s">
        <v>38</v>
      </c>
      <c r="N64" s="68">
        <v>8</v>
      </c>
      <c r="O64" s="69" t="s">
        <v>44</v>
      </c>
      <c r="P64" s="70" t="s">
        <v>51</v>
      </c>
      <c r="Q64" s="60" t="s">
        <v>50</v>
      </c>
      <c r="R64" s="59">
        <f t="shared" si="10"/>
        <v>0</v>
      </c>
      <c r="S64" s="65">
        <f t="shared" si="7"/>
        <v>0</v>
      </c>
      <c r="T64" s="59">
        <f t="shared" si="5"/>
        <v>2625</v>
      </c>
      <c r="U64" s="65">
        <f t="shared" si="8"/>
        <v>165497.22999999998</v>
      </c>
      <c r="V64" s="66">
        <f t="shared" si="11"/>
        <v>123649.77000000002</v>
      </c>
      <c r="W64" s="6">
        <f t="shared" si="12"/>
        <v>123649.77000000002</v>
      </c>
    </row>
    <row r="65" spans="1:23" ht="20" hidden="1" customHeight="1">
      <c r="A65" s="3">
        <f t="shared" si="9"/>
        <v>44</v>
      </c>
      <c r="B65" s="7"/>
      <c r="C65" s="8" t="s">
        <v>289</v>
      </c>
      <c r="D65" s="8" t="s">
        <v>290</v>
      </c>
      <c r="E65" s="9"/>
      <c r="F65" s="9" t="s">
        <v>17</v>
      </c>
      <c r="G65" s="88"/>
      <c r="H65" s="57"/>
      <c r="I65" s="57"/>
      <c r="J65" s="88"/>
      <c r="K65" s="88"/>
      <c r="L65" s="148"/>
      <c r="M65" s="67"/>
      <c r="N65" s="61"/>
      <c r="O65" s="62"/>
      <c r="P65" s="63"/>
      <c r="Q65" s="60"/>
      <c r="R65" s="59">
        <f t="shared" si="10"/>
        <v>0</v>
      </c>
      <c r="S65" s="65">
        <f t="shared" si="7"/>
        <v>0</v>
      </c>
      <c r="T65" s="59">
        <f t="shared" si="5"/>
        <v>0</v>
      </c>
      <c r="U65" s="65">
        <f t="shared" si="8"/>
        <v>165497.22999999998</v>
      </c>
      <c r="V65" s="66">
        <f t="shared" si="11"/>
        <v>123649.77000000002</v>
      </c>
      <c r="W65" s="6">
        <f t="shared" si="12"/>
        <v>123649.77000000002</v>
      </c>
    </row>
    <row r="66" spans="1:23" ht="20" hidden="1" customHeight="1">
      <c r="A66" s="3">
        <f t="shared" si="9"/>
        <v>45</v>
      </c>
      <c r="B66" s="7"/>
      <c r="C66" s="8" t="s">
        <v>291</v>
      </c>
      <c r="D66" s="8"/>
      <c r="E66" s="9"/>
      <c r="F66" s="9" t="s">
        <v>17</v>
      </c>
      <c r="G66" s="88"/>
      <c r="H66" s="57"/>
      <c r="I66" s="57"/>
      <c r="J66" s="88"/>
      <c r="K66" s="88"/>
      <c r="L66" s="148"/>
      <c r="M66" s="67"/>
      <c r="N66" s="68"/>
      <c r="O66" s="62"/>
      <c r="P66" s="70"/>
      <c r="Q66" s="60"/>
      <c r="R66" s="59">
        <f t="shared" si="10"/>
        <v>0</v>
      </c>
      <c r="S66" s="65">
        <f t="shared" si="7"/>
        <v>0</v>
      </c>
      <c r="T66" s="59">
        <f t="shared" si="5"/>
        <v>0</v>
      </c>
      <c r="U66" s="65">
        <f t="shared" si="8"/>
        <v>165497.22999999998</v>
      </c>
      <c r="V66" s="66">
        <f t="shared" si="11"/>
        <v>123649.77000000002</v>
      </c>
      <c r="W66" s="6">
        <f t="shared" si="12"/>
        <v>123649.77000000002</v>
      </c>
    </row>
    <row r="67" spans="1:23" ht="20" hidden="1" customHeight="1">
      <c r="A67" s="3">
        <f t="shared" si="9"/>
        <v>46</v>
      </c>
      <c r="B67" s="7"/>
      <c r="C67" s="8" t="s">
        <v>292</v>
      </c>
      <c r="D67" s="8"/>
      <c r="E67" s="9"/>
      <c r="F67" s="9" t="s">
        <v>17</v>
      </c>
      <c r="G67" s="88"/>
      <c r="H67" s="57"/>
      <c r="I67" s="57"/>
      <c r="J67" s="88"/>
      <c r="K67" s="88"/>
      <c r="L67" s="148"/>
      <c r="M67" s="67"/>
      <c r="N67" s="68"/>
      <c r="O67" s="62"/>
      <c r="P67" s="63"/>
      <c r="Q67" s="60"/>
      <c r="R67" s="59">
        <f t="shared" si="10"/>
        <v>0</v>
      </c>
      <c r="S67" s="65">
        <f t="shared" si="7"/>
        <v>0</v>
      </c>
      <c r="T67" s="59">
        <f t="shared" si="5"/>
        <v>0</v>
      </c>
      <c r="U67" s="65">
        <f t="shared" si="8"/>
        <v>165497.22999999998</v>
      </c>
      <c r="V67" s="66">
        <f t="shared" si="11"/>
        <v>123649.77000000002</v>
      </c>
      <c r="W67" s="6">
        <f t="shared" si="12"/>
        <v>123649.77000000002</v>
      </c>
    </row>
    <row r="68" spans="1:23" ht="20" hidden="1" customHeight="1">
      <c r="A68" s="3">
        <f>A70+1</f>
        <v>48</v>
      </c>
      <c r="B68" s="7"/>
      <c r="C68" s="75" t="s">
        <v>333</v>
      </c>
      <c r="D68" s="75" t="s">
        <v>301</v>
      </c>
      <c r="E68" s="9"/>
      <c r="F68" s="76" t="s">
        <v>17</v>
      </c>
      <c r="G68" s="88"/>
      <c r="H68" s="57"/>
      <c r="I68" s="57"/>
      <c r="J68" s="88"/>
      <c r="K68" s="88"/>
      <c r="L68" s="148"/>
      <c r="M68" s="67"/>
      <c r="N68" s="68"/>
      <c r="O68" s="69"/>
      <c r="P68" s="70"/>
      <c r="Q68" s="60"/>
      <c r="R68" s="59">
        <f t="shared" si="10"/>
        <v>0</v>
      </c>
      <c r="S68" s="65">
        <f t="shared" si="7"/>
        <v>0</v>
      </c>
      <c r="T68" s="59">
        <f t="shared" si="5"/>
        <v>0</v>
      </c>
      <c r="U68" s="65">
        <f t="shared" si="8"/>
        <v>165497.22999999998</v>
      </c>
      <c r="V68" s="66">
        <f t="shared" si="11"/>
        <v>123649.77000000002</v>
      </c>
      <c r="W68" s="6">
        <f t="shared" si="12"/>
        <v>123649.77000000002</v>
      </c>
    </row>
    <row r="69" spans="1:23" ht="20" customHeight="1">
      <c r="A69" s="3">
        <f>A68+1</f>
        <v>49</v>
      </c>
      <c r="B69" s="7">
        <v>42431</v>
      </c>
      <c r="C69" s="75"/>
      <c r="D69" s="75" t="s">
        <v>319</v>
      </c>
      <c r="E69" s="9" t="s">
        <v>337</v>
      </c>
      <c r="F69" s="9" t="s">
        <v>8</v>
      </c>
      <c r="G69" s="88">
        <v>5000</v>
      </c>
      <c r="H69" s="57"/>
      <c r="I69" s="57"/>
      <c r="J69" s="88"/>
      <c r="K69" s="88">
        <v>59648</v>
      </c>
      <c r="L69" s="148">
        <v>60750</v>
      </c>
      <c r="M69" s="67" t="s">
        <v>38</v>
      </c>
      <c r="N69" s="68">
        <v>1</v>
      </c>
      <c r="O69" s="69" t="s">
        <v>45</v>
      </c>
      <c r="P69" s="70" t="s">
        <v>51</v>
      </c>
      <c r="Q69" s="60" t="s">
        <v>49</v>
      </c>
      <c r="R69" s="59">
        <f t="shared" si="10"/>
        <v>0</v>
      </c>
      <c r="S69" s="65">
        <f t="shared" si="7"/>
        <v>0</v>
      </c>
      <c r="T69" s="59">
        <f t="shared" si="5"/>
        <v>5000</v>
      </c>
      <c r="U69" s="65">
        <f t="shared" si="8"/>
        <v>170497.22999999998</v>
      </c>
      <c r="V69" s="66">
        <f t="shared" si="11"/>
        <v>118649.77000000002</v>
      </c>
      <c r="W69" s="6">
        <f t="shared" si="12"/>
        <v>118649.77000000002</v>
      </c>
    </row>
    <row r="70" spans="1:23" ht="20" customHeight="1">
      <c r="A70" s="3">
        <f>A67+1</f>
        <v>47</v>
      </c>
      <c r="B70" s="7">
        <v>42433</v>
      </c>
      <c r="D70" s="75" t="s">
        <v>309</v>
      </c>
      <c r="E70" s="9" t="s">
        <v>342</v>
      </c>
      <c r="F70" s="76" t="s">
        <v>8</v>
      </c>
      <c r="G70" s="88">
        <v>3900</v>
      </c>
      <c r="H70" s="57"/>
      <c r="I70" s="57"/>
      <c r="J70" s="88"/>
      <c r="K70" s="88">
        <v>62000</v>
      </c>
      <c r="L70" s="148">
        <v>62000</v>
      </c>
      <c r="M70" s="67" t="s">
        <v>28</v>
      </c>
      <c r="N70" s="68">
        <v>1</v>
      </c>
      <c r="O70" s="62" t="s">
        <v>45</v>
      </c>
      <c r="P70" s="63" t="s">
        <v>51</v>
      </c>
      <c r="Q70" s="60" t="s">
        <v>50</v>
      </c>
      <c r="R70" s="59">
        <f t="shared" si="10"/>
        <v>0</v>
      </c>
      <c r="S70" s="65">
        <f t="shared" si="7"/>
        <v>0</v>
      </c>
      <c r="T70" s="59">
        <f t="shared" si="5"/>
        <v>3900</v>
      </c>
      <c r="U70" s="65">
        <f t="shared" si="8"/>
        <v>174397.22999999998</v>
      </c>
      <c r="V70" s="66">
        <f t="shared" si="11"/>
        <v>114749.77000000002</v>
      </c>
      <c r="W70" s="6">
        <f t="shared" si="12"/>
        <v>114749.77000000002</v>
      </c>
    </row>
    <row r="71" spans="1:23" ht="20" customHeight="1">
      <c r="A71" s="3">
        <f t="shared" ref="A71:A95" si="13">A68+1</f>
        <v>49</v>
      </c>
      <c r="B71" s="7">
        <v>42417</v>
      </c>
      <c r="C71" s="8"/>
      <c r="D71" s="8" t="s">
        <v>312</v>
      </c>
      <c r="E71" s="9" t="s">
        <v>340</v>
      </c>
      <c r="F71" s="9" t="s">
        <v>8</v>
      </c>
      <c r="G71" s="88">
        <v>5000</v>
      </c>
      <c r="H71" s="57"/>
      <c r="I71" s="57"/>
      <c r="J71" s="88"/>
      <c r="K71" s="88">
        <v>120673</v>
      </c>
      <c r="L71" s="148">
        <v>122900</v>
      </c>
      <c r="M71" s="67" t="s">
        <v>38</v>
      </c>
      <c r="N71" s="68">
        <v>3</v>
      </c>
      <c r="O71" s="62" t="s">
        <v>45</v>
      </c>
      <c r="P71" s="63" t="s">
        <v>51</v>
      </c>
      <c r="Q71" s="60" t="s">
        <v>50</v>
      </c>
      <c r="R71" s="59">
        <f t="shared" si="10"/>
        <v>0</v>
      </c>
      <c r="S71" s="65">
        <f t="shared" si="7"/>
        <v>0</v>
      </c>
      <c r="T71" s="59">
        <f t="shared" si="5"/>
        <v>5000</v>
      </c>
      <c r="U71" s="65">
        <f t="shared" si="8"/>
        <v>179397.22999999998</v>
      </c>
      <c r="V71" s="66">
        <f t="shared" si="11"/>
        <v>109749.77000000002</v>
      </c>
      <c r="W71" s="6">
        <f t="shared" si="12"/>
        <v>109749.77000000002</v>
      </c>
    </row>
    <row r="72" spans="1:23" ht="20" customHeight="1">
      <c r="A72" s="3">
        <f t="shared" si="13"/>
        <v>50</v>
      </c>
      <c r="B72" s="7">
        <v>42453</v>
      </c>
      <c r="C72" s="8"/>
      <c r="D72" s="8" t="s">
        <v>321</v>
      </c>
      <c r="E72" s="9" t="s">
        <v>352</v>
      </c>
      <c r="F72" s="9" t="s">
        <v>8</v>
      </c>
      <c r="G72" s="88">
        <v>5000</v>
      </c>
      <c r="H72" s="57"/>
      <c r="I72" s="57"/>
      <c r="J72" s="88"/>
      <c r="K72" s="151">
        <v>110854</v>
      </c>
      <c r="L72" s="148">
        <v>112900</v>
      </c>
      <c r="M72" s="67" t="s">
        <v>38</v>
      </c>
      <c r="N72" s="68">
        <v>1</v>
      </c>
      <c r="O72" s="62" t="s">
        <v>45</v>
      </c>
      <c r="P72" s="63" t="s">
        <v>51</v>
      </c>
      <c r="Q72" s="60" t="s">
        <v>50</v>
      </c>
      <c r="R72" s="59">
        <f t="shared" si="10"/>
        <v>0</v>
      </c>
      <c r="S72" s="65">
        <f t="shared" si="7"/>
        <v>0</v>
      </c>
      <c r="T72" s="59">
        <f t="shared" si="5"/>
        <v>5000</v>
      </c>
      <c r="U72" s="65">
        <f t="shared" si="8"/>
        <v>184397.22999999998</v>
      </c>
      <c r="V72" s="66">
        <f t="shared" si="11"/>
        <v>104749.77000000002</v>
      </c>
      <c r="W72" s="6">
        <f t="shared" si="12"/>
        <v>104749.77000000002</v>
      </c>
    </row>
    <row r="73" spans="1:23" ht="20" customHeight="1">
      <c r="A73" s="3">
        <f t="shared" si="13"/>
        <v>48</v>
      </c>
      <c r="B73" s="7">
        <v>42467</v>
      </c>
      <c r="C73" s="8"/>
      <c r="D73" s="8" t="s">
        <v>323</v>
      </c>
      <c r="E73" s="9" t="s">
        <v>377</v>
      </c>
      <c r="F73" s="9" t="s">
        <v>8</v>
      </c>
      <c r="G73" s="88">
        <v>3971.21</v>
      </c>
      <c r="H73" s="57"/>
      <c r="I73" s="57"/>
      <c r="J73" s="88"/>
      <c r="K73" s="88">
        <v>81005</v>
      </c>
      <c r="L73" s="148">
        <v>82500</v>
      </c>
      <c r="M73" s="67" t="s">
        <v>38</v>
      </c>
      <c r="N73" s="61">
        <v>1</v>
      </c>
      <c r="O73" s="62" t="s">
        <v>45</v>
      </c>
      <c r="P73" s="63" t="s">
        <v>51</v>
      </c>
      <c r="Q73" s="60" t="s">
        <v>50</v>
      </c>
      <c r="R73" s="59">
        <f t="shared" si="10"/>
        <v>0</v>
      </c>
      <c r="S73" s="65">
        <f t="shared" si="7"/>
        <v>0</v>
      </c>
      <c r="T73" s="59">
        <f t="shared" si="5"/>
        <v>3971.21</v>
      </c>
      <c r="U73" s="65">
        <f t="shared" si="8"/>
        <v>188368.43999999997</v>
      </c>
      <c r="V73" s="66">
        <f t="shared" si="11"/>
        <v>100778.56000000003</v>
      </c>
      <c r="W73" s="6">
        <f t="shared" si="12"/>
        <v>100778.56000000001</v>
      </c>
    </row>
    <row r="74" spans="1:23" ht="20" hidden="1" customHeight="1">
      <c r="A74" s="3">
        <f t="shared" si="13"/>
        <v>50</v>
      </c>
      <c r="B74" s="7"/>
      <c r="C74" s="8" t="s">
        <v>324</v>
      </c>
      <c r="D74" s="8" t="s">
        <v>325</v>
      </c>
      <c r="E74" s="9"/>
      <c r="F74" s="9" t="s">
        <v>32</v>
      </c>
      <c r="G74" s="88"/>
      <c r="H74" s="57"/>
      <c r="I74" s="57"/>
      <c r="J74" s="88"/>
      <c r="K74" s="88"/>
      <c r="L74" s="148"/>
      <c r="M74" s="67"/>
      <c r="N74" s="68"/>
      <c r="O74" s="62"/>
      <c r="P74" s="63"/>
      <c r="Q74" s="60"/>
      <c r="R74" s="59">
        <f t="shared" si="10"/>
        <v>0</v>
      </c>
      <c r="S74" s="65">
        <f t="shared" si="7"/>
        <v>0</v>
      </c>
      <c r="T74" s="59">
        <f t="shared" si="5"/>
        <v>0</v>
      </c>
      <c r="U74" s="65">
        <f t="shared" si="8"/>
        <v>188368.43999999997</v>
      </c>
      <c r="V74" s="66">
        <f t="shared" si="11"/>
        <v>100778.56000000003</v>
      </c>
      <c r="W74" s="6">
        <f t="shared" si="12"/>
        <v>100778.56000000001</v>
      </c>
    </row>
    <row r="75" spans="1:23" ht="20" customHeight="1">
      <c r="A75" s="3">
        <f t="shared" si="13"/>
        <v>51</v>
      </c>
      <c r="B75" s="7">
        <v>42464</v>
      </c>
      <c r="D75" s="8" t="s">
        <v>329</v>
      </c>
      <c r="E75" s="9" t="s">
        <v>376</v>
      </c>
      <c r="F75" s="9" t="s">
        <v>8</v>
      </c>
      <c r="G75" s="88">
        <v>2166.66</v>
      </c>
      <c r="H75" s="57"/>
      <c r="I75" s="57"/>
      <c r="J75" s="88"/>
      <c r="K75" s="88">
        <v>51548</v>
      </c>
      <c r="L75" s="148">
        <v>52500</v>
      </c>
      <c r="M75" s="67" t="s">
        <v>38</v>
      </c>
      <c r="N75" s="61">
        <v>1</v>
      </c>
      <c r="O75" s="62" t="s">
        <v>45</v>
      </c>
      <c r="P75" s="63" t="s">
        <v>51</v>
      </c>
      <c r="Q75" s="60" t="s">
        <v>49</v>
      </c>
      <c r="R75" s="59">
        <f t="shared" si="10"/>
        <v>0</v>
      </c>
      <c r="S75" s="65">
        <f t="shared" si="7"/>
        <v>0</v>
      </c>
      <c r="T75" s="59">
        <f t="shared" si="5"/>
        <v>2166.66</v>
      </c>
      <c r="U75" s="65">
        <f t="shared" si="8"/>
        <v>190535.09999999998</v>
      </c>
      <c r="V75" s="66">
        <f t="shared" si="11"/>
        <v>98611.900000000023</v>
      </c>
      <c r="W75" s="6">
        <f t="shared" si="12"/>
        <v>98611.900000000009</v>
      </c>
    </row>
    <row r="76" spans="1:23" ht="20" customHeight="1">
      <c r="A76" s="3">
        <f t="shared" si="13"/>
        <v>49</v>
      </c>
      <c r="B76" s="7"/>
      <c r="C76" s="8"/>
      <c r="D76" s="8" t="s">
        <v>346</v>
      </c>
      <c r="E76" s="9"/>
      <c r="F76" s="9"/>
      <c r="G76" s="88"/>
      <c r="H76" s="57"/>
      <c r="I76" s="57"/>
      <c r="J76" s="88"/>
      <c r="K76" s="88"/>
      <c r="L76" s="148"/>
      <c r="M76" s="67"/>
      <c r="N76" s="61"/>
      <c r="O76" s="62"/>
      <c r="P76" s="63"/>
      <c r="Q76" s="60"/>
      <c r="R76" s="59">
        <f t="shared" si="10"/>
        <v>0</v>
      </c>
      <c r="S76" s="65">
        <f t="shared" si="7"/>
        <v>0</v>
      </c>
      <c r="T76" s="59">
        <f t="shared" si="5"/>
        <v>0</v>
      </c>
      <c r="U76" s="65">
        <f t="shared" si="8"/>
        <v>190535.09999999998</v>
      </c>
      <c r="V76" s="66">
        <f t="shared" si="11"/>
        <v>98611.900000000023</v>
      </c>
      <c r="W76" s="6">
        <f t="shared" si="12"/>
        <v>98611.900000000009</v>
      </c>
    </row>
    <row r="77" spans="1:23" ht="20" customHeight="1">
      <c r="A77" s="3">
        <f t="shared" si="13"/>
        <v>51</v>
      </c>
      <c r="B77" s="7">
        <v>42466</v>
      </c>
      <c r="C77" s="8"/>
      <c r="D77" s="8" t="s">
        <v>326</v>
      </c>
      <c r="E77" s="9" t="s">
        <v>371</v>
      </c>
      <c r="F77" s="9" t="s">
        <v>8</v>
      </c>
      <c r="G77" s="88">
        <v>5000</v>
      </c>
      <c r="H77" s="57"/>
      <c r="I77" s="57"/>
      <c r="J77" s="88"/>
      <c r="K77" s="88">
        <v>43203</v>
      </c>
      <c r="L77" s="148">
        <v>44000</v>
      </c>
      <c r="M77" s="67" t="s">
        <v>38</v>
      </c>
      <c r="N77" s="61">
        <v>1</v>
      </c>
      <c r="O77" s="62" t="s">
        <v>45</v>
      </c>
      <c r="P77" s="63" t="s">
        <v>51</v>
      </c>
      <c r="Q77" s="60" t="s">
        <v>50</v>
      </c>
      <c r="R77" s="59">
        <f t="shared" si="10"/>
        <v>0</v>
      </c>
      <c r="S77" s="65">
        <f t="shared" si="7"/>
        <v>0</v>
      </c>
      <c r="T77" s="59">
        <f t="shared" si="5"/>
        <v>5000</v>
      </c>
      <c r="U77" s="65">
        <f t="shared" si="8"/>
        <v>195535.09999999998</v>
      </c>
      <c r="V77" s="66">
        <f t="shared" si="11"/>
        <v>93611.900000000023</v>
      </c>
      <c r="W77" s="6">
        <f t="shared" si="12"/>
        <v>93611.900000000009</v>
      </c>
    </row>
    <row r="78" spans="1:23" ht="20" customHeight="1">
      <c r="A78" s="3">
        <f t="shared" si="13"/>
        <v>52</v>
      </c>
      <c r="B78" s="7">
        <v>42485</v>
      </c>
      <c r="D78" s="75" t="s">
        <v>357</v>
      </c>
      <c r="E78" s="76" t="s">
        <v>397</v>
      </c>
      <c r="F78" s="9" t="s">
        <v>8</v>
      </c>
      <c r="G78" s="88">
        <v>4626.29</v>
      </c>
      <c r="H78" s="57"/>
      <c r="I78" s="57"/>
      <c r="J78" s="88"/>
      <c r="K78" s="88">
        <v>96662</v>
      </c>
      <c r="L78" s="148">
        <v>103000</v>
      </c>
      <c r="M78" s="67" t="s">
        <v>38</v>
      </c>
      <c r="N78" s="61">
        <v>3</v>
      </c>
      <c r="O78" s="62" t="s">
        <v>303</v>
      </c>
      <c r="P78" s="63" t="s">
        <v>52</v>
      </c>
      <c r="Q78" s="60" t="s">
        <v>48</v>
      </c>
      <c r="R78" s="59">
        <f t="shared" si="10"/>
        <v>0</v>
      </c>
      <c r="S78" s="65">
        <f t="shared" si="7"/>
        <v>0</v>
      </c>
      <c r="T78" s="59">
        <f t="shared" si="5"/>
        <v>4626.29</v>
      </c>
      <c r="U78" s="65">
        <f t="shared" si="8"/>
        <v>200161.38999999998</v>
      </c>
      <c r="V78" s="66">
        <f t="shared" si="11"/>
        <v>88985.610000000015</v>
      </c>
      <c r="W78" s="6">
        <f t="shared" si="12"/>
        <v>88985.610000000015</v>
      </c>
    </row>
    <row r="79" spans="1:23" ht="20" customHeight="1">
      <c r="A79" s="3">
        <f t="shared" si="13"/>
        <v>50</v>
      </c>
      <c r="B79" s="7">
        <v>42480</v>
      </c>
      <c r="C79" s="8"/>
      <c r="D79" s="8" t="s">
        <v>350</v>
      </c>
      <c r="E79" s="9" t="s">
        <v>372</v>
      </c>
      <c r="F79" s="9" t="s">
        <v>8</v>
      </c>
      <c r="G79" s="88">
        <v>5000</v>
      </c>
      <c r="H79" s="57"/>
      <c r="I79" s="57"/>
      <c r="J79" s="88"/>
      <c r="K79" s="88">
        <v>80382</v>
      </c>
      <c r="L79" s="148">
        <v>120000</v>
      </c>
      <c r="M79" s="67" t="s">
        <v>38</v>
      </c>
      <c r="N79" s="68">
        <v>1</v>
      </c>
      <c r="O79" s="62" t="s">
        <v>45</v>
      </c>
      <c r="P79" s="63" t="s">
        <v>51</v>
      </c>
      <c r="Q79" s="60" t="s">
        <v>50</v>
      </c>
      <c r="R79" s="59">
        <f t="shared" si="10"/>
        <v>0</v>
      </c>
      <c r="S79" s="65">
        <f t="shared" si="7"/>
        <v>0</v>
      </c>
      <c r="T79" s="59">
        <f t="shared" si="5"/>
        <v>5000</v>
      </c>
      <c r="U79" s="65">
        <f t="shared" si="8"/>
        <v>205161.38999999998</v>
      </c>
      <c r="V79" s="66">
        <f t="shared" si="11"/>
        <v>83985.610000000015</v>
      </c>
      <c r="W79" s="6">
        <f t="shared" si="12"/>
        <v>83985.610000000015</v>
      </c>
    </row>
    <row r="80" spans="1:23" ht="20" hidden="1" customHeight="1">
      <c r="A80" s="3">
        <f t="shared" si="13"/>
        <v>52</v>
      </c>
      <c r="B80" s="7"/>
      <c r="C80" s="8" t="s">
        <v>331</v>
      </c>
      <c r="D80" s="8" t="s">
        <v>330</v>
      </c>
      <c r="E80" s="9"/>
      <c r="F80" s="9" t="s">
        <v>17</v>
      </c>
      <c r="G80" s="88"/>
      <c r="H80" s="57"/>
      <c r="I80" s="57"/>
      <c r="J80" s="88"/>
      <c r="K80" s="88"/>
      <c r="L80" s="148"/>
      <c r="M80" s="67"/>
      <c r="N80" s="61"/>
      <c r="O80" s="62"/>
      <c r="P80" s="63"/>
      <c r="Q80" s="60"/>
      <c r="R80" s="59">
        <f t="shared" si="10"/>
        <v>0</v>
      </c>
      <c r="S80" s="65">
        <f t="shared" si="7"/>
        <v>0</v>
      </c>
      <c r="T80" s="59">
        <f t="shared" si="5"/>
        <v>0</v>
      </c>
      <c r="U80" s="65">
        <f t="shared" si="8"/>
        <v>205161.38999999998</v>
      </c>
      <c r="V80" s="66">
        <f t="shared" si="11"/>
        <v>83985.610000000015</v>
      </c>
      <c r="W80" s="6">
        <f t="shared" si="12"/>
        <v>83985.610000000015</v>
      </c>
    </row>
    <row r="81" spans="1:23" ht="20" customHeight="1">
      <c r="A81" s="3">
        <f t="shared" si="13"/>
        <v>53</v>
      </c>
      <c r="B81" s="7">
        <v>42479</v>
      </c>
      <c r="C81" s="8"/>
      <c r="D81" s="8" t="s">
        <v>348</v>
      </c>
      <c r="E81" s="9" t="s">
        <v>373</v>
      </c>
      <c r="F81" s="9" t="s">
        <v>8</v>
      </c>
      <c r="G81" s="88">
        <v>4912</v>
      </c>
      <c r="H81" s="57"/>
      <c r="I81" s="57"/>
      <c r="J81" s="88"/>
      <c r="K81" s="88">
        <v>54003</v>
      </c>
      <c r="L81" s="148">
        <v>55000</v>
      </c>
      <c r="M81" s="67" t="s">
        <v>38</v>
      </c>
      <c r="N81" s="61">
        <v>2</v>
      </c>
      <c r="O81" s="62" t="s">
        <v>45</v>
      </c>
      <c r="P81" s="63" t="s">
        <v>51</v>
      </c>
      <c r="Q81" s="60" t="s">
        <v>49</v>
      </c>
      <c r="R81" s="59">
        <f t="shared" si="10"/>
        <v>0</v>
      </c>
      <c r="S81" s="65">
        <f t="shared" si="7"/>
        <v>0</v>
      </c>
      <c r="T81" s="59">
        <f t="shared" si="5"/>
        <v>4912</v>
      </c>
      <c r="U81" s="65">
        <f t="shared" si="8"/>
        <v>210073.38999999998</v>
      </c>
      <c r="V81" s="66">
        <f t="shared" si="11"/>
        <v>79073.610000000015</v>
      </c>
      <c r="W81" s="6">
        <f t="shared" si="12"/>
        <v>79073.610000000015</v>
      </c>
    </row>
    <row r="82" spans="1:23" ht="20" customHeight="1">
      <c r="A82" s="3">
        <f t="shared" si="13"/>
        <v>51</v>
      </c>
      <c r="B82" s="7">
        <v>42486</v>
      </c>
      <c r="D82" s="8" t="s">
        <v>360</v>
      </c>
      <c r="E82" s="9" t="s">
        <v>374</v>
      </c>
      <c r="F82" s="9" t="s">
        <v>8</v>
      </c>
      <c r="G82" s="88">
        <v>3400</v>
      </c>
      <c r="H82" s="57"/>
      <c r="I82" s="57"/>
      <c r="J82" s="88"/>
      <c r="K82" s="88">
        <v>72659</v>
      </c>
      <c r="L82" s="148">
        <v>74000</v>
      </c>
      <c r="M82" s="67" t="s">
        <v>38</v>
      </c>
      <c r="N82" s="68">
        <v>3</v>
      </c>
      <c r="O82" s="69" t="s">
        <v>45</v>
      </c>
      <c r="P82" s="70" t="s">
        <v>51</v>
      </c>
      <c r="Q82" s="60" t="s">
        <v>49</v>
      </c>
      <c r="R82" s="59">
        <f t="shared" si="10"/>
        <v>0</v>
      </c>
      <c r="S82" s="65">
        <f t="shared" si="7"/>
        <v>0</v>
      </c>
      <c r="T82" s="59">
        <f t="shared" si="5"/>
        <v>3400</v>
      </c>
      <c r="U82" s="65">
        <f t="shared" si="8"/>
        <v>213473.38999999998</v>
      </c>
      <c r="V82" s="66">
        <f t="shared" si="11"/>
        <v>75673.610000000015</v>
      </c>
      <c r="W82" s="6">
        <f t="shared" si="12"/>
        <v>75673.610000000015</v>
      </c>
    </row>
    <row r="83" spans="1:23" ht="20" customHeight="1">
      <c r="A83" s="3">
        <f t="shared" si="13"/>
        <v>53</v>
      </c>
      <c r="B83" s="7">
        <v>42496</v>
      </c>
      <c r="C83" s="8"/>
      <c r="D83" s="8" t="s">
        <v>361</v>
      </c>
      <c r="E83" s="112" t="s">
        <v>395</v>
      </c>
      <c r="F83" s="9" t="s">
        <v>8</v>
      </c>
      <c r="G83" s="88">
        <v>3000</v>
      </c>
      <c r="H83" s="57"/>
      <c r="I83" s="57"/>
      <c r="J83" s="88"/>
      <c r="K83" s="88">
        <v>69714</v>
      </c>
      <c r="L83" s="148">
        <v>71000</v>
      </c>
      <c r="M83" s="67" t="s">
        <v>38</v>
      </c>
      <c r="N83" s="61">
        <v>1</v>
      </c>
      <c r="O83" s="62" t="s">
        <v>45</v>
      </c>
      <c r="P83" s="63" t="s">
        <v>51</v>
      </c>
      <c r="Q83" s="60" t="s">
        <v>50</v>
      </c>
      <c r="R83" s="59">
        <f t="shared" si="10"/>
        <v>0</v>
      </c>
      <c r="S83" s="65">
        <f t="shared" si="7"/>
        <v>0</v>
      </c>
      <c r="T83" s="59">
        <f t="shared" si="5"/>
        <v>3000</v>
      </c>
      <c r="U83" s="65">
        <f t="shared" si="8"/>
        <v>216473.38999999998</v>
      </c>
      <c r="V83" s="66">
        <f t="shared" si="11"/>
        <v>72673.610000000015</v>
      </c>
      <c r="W83" s="6">
        <f t="shared" si="12"/>
        <v>72673.610000000015</v>
      </c>
    </row>
    <row r="84" spans="1:23" ht="20" customHeight="1">
      <c r="A84" s="3">
        <f t="shared" si="13"/>
        <v>54</v>
      </c>
      <c r="B84" s="7">
        <v>42495</v>
      </c>
      <c r="C84" s="8"/>
      <c r="D84" s="8" t="s">
        <v>351</v>
      </c>
      <c r="E84" s="112" t="s">
        <v>392</v>
      </c>
      <c r="F84" s="9" t="s">
        <v>8</v>
      </c>
      <c r="G84" s="88">
        <v>5000</v>
      </c>
      <c r="H84" s="57"/>
      <c r="I84" s="57"/>
      <c r="J84" s="88"/>
      <c r="K84" s="88">
        <v>73340</v>
      </c>
      <c r="L84" s="148">
        <v>76000</v>
      </c>
      <c r="M84" s="67" t="s">
        <v>38</v>
      </c>
      <c r="N84" s="68">
        <v>5</v>
      </c>
      <c r="O84" s="69" t="s">
        <v>44</v>
      </c>
      <c r="P84" s="70" t="s">
        <v>58</v>
      </c>
      <c r="Q84" s="60" t="s">
        <v>49</v>
      </c>
      <c r="R84" s="59">
        <f t="shared" si="10"/>
        <v>0</v>
      </c>
      <c r="S84" s="65">
        <f t="shared" si="7"/>
        <v>0</v>
      </c>
      <c r="T84" s="59">
        <f t="shared" si="5"/>
        <v>5000</v>
      </c>
      <c r="U84" s="65">
        <f t="shared" si="8"/>
        <v>221473.38999999998</v>
      </c>
      <c r="V84" s="66">
        <f t="shared" si="11"/>
        <v>67673.610000000015</v>
      </c>
      <c r="W84" s="6">
        <f t="shared" si="12"/>
        <v>67673.610000000015</v>
      </c>
    </row>
    <row r="85" spans="1:23" ht="20" customHeight="1">
      <c r="A85" s="3">
        <f t="shared" si="13"/>
        <v>52</v>
      </c>
      <c r="B85" s="7">
        <v>42521</v>
      </c>
      <c r="C85" s="8"/>
      <c r="D85" s="115" t="s">
        <v>355</v>
      </c>
      <c r="E85" s="26" t="s">
        <v>399</v>
      </c>
      <c r="F85" s="9" t="s">
        <v>8</v>
      </c>
      <c r="G85" s="88">
        <v>5000</v>
      </c>
      <c r="H85" s="57"/>
      <c r="I85" s="57"/>
      <c r="J85" s="88"/>
      <c r="K85" s="88">
        <v>49857</v>
      </c>
      <c r="L85" s="148">
        <v>51500</v>
      </c>
      <c r="M85" s="58" t="s">
        <v>38</v>
      </c>
      <c r="N85" s="61">
        <v>1</v>
      </c>
      <c r="O85" s="69" t="s">
        <v>303</v>
      </c>
      <c r="P85" s="70" t="s">
        <v>51</v>
      </c>
      <c r="Q85" s="60" t="s">
        <v>48</v>
      </c>
      <c r="R85" s="59">
        <f t="shared" si="10"/>
        <v>0</v>
      </c>
      <c r="S85" s="65">
        <f t="shared" si="7"/>
        <v>0</v>
      </c>
      <c r="T85" s="59">
        <f t="shared" si="5"/>
        <v>5000</v>
      </c>
      <c r="U85" s="65">
        <f t="shared" si="8"/>
        <v>226473.38999999998</v>
      </c>
      <c r="V85" s="66">
        <f t="shared" si="11"/>
        <v>62673.610000000015</v>
      </c>
      <c r="W85" s="6">
        <f t="shared" si="12"/>
        <v>62673.610000000015</v>
      </c>
    </row>
    <row r="86" spans="1:23" ht="20" customHeight="1">
      <c r="A86" s="3">
        <f t="shared" si="13"/>
        <v>54</v>
      </c>
      <c r="B86" s="7">
        <v>42566</v>
      </c>
      <c r="C86" s="8"/>
      <c r="D86" s="8" t="s">
        <v>411</v>
      </c>
      <c r="E86" s="9" t="s">
        <v>412</v>
      </c>
      <c r="F86" s="9" t="s">
        <v>8</v>
      </c>
      <c r="G86" s="88">
        <v>3900</v>
      </c>
      <c r="H86" s="57"/>
      <c r="I86" s="57"/>
      <c r="J86" s="88"/>
      <c r="K86" s="88">
        <v>76825</v>
      </c>
      <c r="L86" s="148">
        <v>79900</v>
      </c>
      <c r="M86" s="58" t="s">
        <v>38</v>
      </c>
      <c r="N86" s="61">
        <v>1</v>
      </c>
      <c r="O86" s="69" t="s">
        <v>45</v>
      </c>
      <c r="P86" s="70" t="s">
        <v>51</v>
      </c>
      <c r="Q86" s="60" t="s">
        <v>50</v>
      </c>
      <c r="R86" s="59">
        <f t="shared" ref="R86:R95" si="14">IF(F86="Pending", G86, 0)</f>
        <v>0</v>
      </c>
      <c r="S86" s="65">
        <f t="shared" si="7"/>
        <v>0</v>
      </c>
      <c r="T86" s="59">
        <f t="shared" si="5"/>
        <v>3900</v>
      </c>
      <c r="U86" s="65">
        <f t="shared" si="8"/>
        <v>230373.38999999998</v>
      </c>
      <c r="V86" s="66">
        <f t="shared" ref="V86:V95" si="15">$D$4-U86</f>
        <v>58773.610000000015</v>
      </c>
      <c r="W86" s="6">
        <f t="shared" si="12"/>
        <v>58773.610000000015</v>
      </c>
    </row>
    <row r="87" spans="1:23" ht="20" customHeight="1">
      <c r="A87" s="3">
        <f t="shared" si="13"/>
        <v>55</v>
      </c>
      <c r="B87" s="7">
        <v>42515</v>
      </c>
      <c r="C87" s="8"/>
      <c r="D87" s="8" t="s">
        <v>362</v>
      </c>
      <c r="E87" s="112" t="s">
        <v>394</v>
      </c>
      <c r="F87" s="9" t="s">
        <v>8</v>
      </c>
      <c r="G87" s="88">
        <v>4489</v>
      </c>
      <c r="H87" s="57"/>
      <c r="I87" s="57"/>
      <c r="J87" s="88"/>
      <c r="K87" s="88">
        <v>108500</v>
      </c>
      <c r="L87" s="148">
        <v>128000</v>
      </c>
      <c r="M87" s="58" t="s">
        <v>29</v>
      </c>
      <c r="N87" s="61">
        <v>1</v>
      </c>
      <c r="O87" s="69" t="s">
        <v>45</v>
      </c>
      <c r="P87" s="70" t="s">
        <v>51</v>
      </c>
      <c r="Q87" s="60" t="s">
        <v>50</v>
      </c>
      <c r="R87" s="59">
        <f t="shared" si="14"/>
        <v>0</v>
      </c>
      <c r="S87" s="65">
        <f t="shared" si="7"/>
        <v>0</v>
      </c>
      <c r="T87" s="59">
        <f t="shared" ref="T87:T95" si="16">IF(F87="Closed", G87, 0)</f>
        <v>4489</v>
      </c>
      <c r="U87" s="65">
        <f t="shared" si="8"/>
        <v>234862.38999999998</v>
      </c>
      <c r="V87" s="66">
        <f t="shared" si="15"/>
        <v>54284.610000000015</v>
      </c>
      <c r="W87" s="6">
        <f t="shared" ref="W87:W95" si="17">W86-R87-T87</f>
        <v>54284.610000000015</v>
      </c>
    </row>
    <row r="88" spans="1:23" ht="20" customHeight="1">
      <c r="A88" s="3">
        <f t="shared" si="13"/>
        <v>53</v>
      </c>
      <c r="B88" s="7">
        <v>42524</v>
      </c>
      <c r="C88" s="75"/>
      <c r="D88" s="223" t="s">
        <v>365</v>
      </c>
      <c r="E88" s="222" t="s">
        <v>400</v>
      </c>
      <c r="F88" s="9" t="s">
        <v>8</v>
      </c>
      <c r="G88" s="88">
        <v>5000</v>
      </c>
      <c r="H88" s="57"/>
      <c r="I88" s="57"/>
      <c r="J88" s="88"/>
      <c r="K88" s="88">
        <v>115862</v>
      </c>
      <c r="L88" s="148">
        <v>118000</v>
      </c>
      <c r="M88" s="58" t="s">
        <v>38</v>
      </c>
      <c r="N88" s="61">
        <v>6</v>
      </c>
      <c r="O88" s="69" t="s">
        <v>303</v>
      </c>
      <c r="P88" s="70" t="s">
        <v>58</v>
      </c>
      <c r="Q88" s="60" t="s">
        <v>48</v>
      </c>
      <c r="R88" s="59">
        <f t="shared" si="14"/>
        <v>0</v>
      </c>
      <c r="S88" s="65">
        <f t="shared" ref="S88:S95" si="18">R88+S87</f>
        <v>0</v>
      </c>
      <c r="T88" s="59">
        <f t="shared" si="16"/>
        <v>5000</v>
      </c>
      <c r="U88" s="65">
        <f t="shared" ref="U88:U95" si="19">T88+U87</f>
        <v>239862.38999999998</v>
      </c>
      <c r="V88" s="66">
        <f t="shared" si="15"/>
        <v>49284.610000000015</v>
      </c>
      <c r="W88" s="6">
        <f t="shared" si="17"/>
        <v>49284.610000000015</v>
      </c>
    </row>
    <row r="89" spans="1:23" ht="20" customHeight="1">
      <c r="A89" s="3">
        <f t="shared" si="13"/>
        <v>55</v>
      </c>
      <c r="B89" s="7">
        <v>42523</v>
      </c>
      <c r="C89" s="75"/>
      <c r="D89" s="220" t="s">
        <v>414</v>
      </c>
      <c r="E89" s="221" t="s">
        <v>403</v>
      </c>
      <c r="F89" s="76" t="s">
        <v>8</v>
      </c>
      <c r="G89" s="88">
        <v>5000</v>
      </c>
      <c r="H89" s="57"/>
      <c r="I89" s="57"/>
      <c r="J89" s="88"/>
      <c r="K89" s="88">
        <v>98617</v>
      </c>
      <c r="L89" s="148">
        <v>120000</v>
      </c>
      <c r="M89" s="58" t="s">
        <v>26</v>
      </c>
      <c r="N89" s="61">
        <v>1</v>
      </c>
      <c r="O89" s="69" t="s">
        <v>45</v>
      </c>
      <c r="P89" s="70" t="s">
        <v>51</v>
      </c>
      <c r="Q89" s="60" t="s">
        <v>50</v>
      </c>
      <c r="R89" s="59">
        <f t="shared" si="14"/>
        <v>0</v>
      </c>
      <c r="S89" s="65">
        <f t="shared" si="18"/>
        <v>0</v>
      </c>
      <c r="T89" s="59">
        <f t="shared" si="16"/>
        <v>5000</v>
      </c>
      <c r="U89" s="65">
        <f t="shared" si="19"/>
        <v>244862.38999999998</v>
      </c>
      <c r="V89" s="66">
        <f t="shared" si="15"/>
        <v>44284.610000000015</v>
      </c>
      <c r="W89" s="6">
        <f t="shared" si="17"/>
        <v>44284.610000000015</v>
      </c>
    </row>
    <row r="90" spans="1:23" ht="20" hidden="1" customHeight="1">
      <c r="A90" s="3">
        <f t="shared" si="13"/>
        <v>56</v>
      </c>
      <c r="B90" s="7"/>
      <c r="C90" s="75" t="s">
        <v>368</v>
      </c>
      <c r="D90" s="8" t="s">
        <v>369</v>
      </c>
      <c r="E90" s="112"/>
      <c r="F90" s="9" t="s">
        <v>32</v>
      </c>
      <c r="G90" s="88"/>
      <c r="H90" s="57"/>
      <c r="I90" s="57"/>
      <c r="J90" s="88"/>
      <c r="K90" s="88"/>
      <c r="L90" s="148"/>
      <c r="M90" s="58"/>
      <c r="N90" s="61"/>
      <c r="O90" s="69"/>
      <c r="P90" s="70"/>
      <c r="Q90" s="60"/>
      <c r="R90" s="59">
        <f t="shared" si="14"/>
        <v>0</v>
      </c>
      <c r="S90" s="65">
        <f t="shared" si="18"/>
        <v>0</v>
      </c>
      <c r="T90" s="59">
        <f t="shared" si="16"/>
        <v>0</v>
      </c>
      <c r="U90" s="65">
        <f t="shared" si="19"/>
        <v>244862.38999999998</v>
      </c>
      <c r="V90" s="66">
        <f t="shared" si="15"/>
        <v>44284.610000000015</v>
      </c>
      <c r="W90" s="6">
        <f t="shared" si="17"/>
        <v>44284.610000000015</v>
      </c>
    </row>
    <row r="91" spans="1:23" ht="20" customHeight="1">
      <c r="A91" s="3">
        <f t="shared" si="13"/>
        <v>54</v>
      </c>
      <c r="B91" s="7">
        <v>42522</v>
      </c>
      <c r="C91" s="75"/>
      <c r="D91" s="8" t="s">
        <v>370</v>
      </c>
      <c r="E91" s="112" t="s">
        <v>398</v>
      </c>
      <c r="F91" s="9" t="s">
        <v>8</v>
      </c>
      <c r="G91" s="88">
        <v>5000</v>
      </c>
      <c r="H91" s="57"/>
      <c r="I91" s="57"/>
      <c r="J91" s="88"/>
      <c r="K91" s="88">
        <v>59895</v>
      </c>
      <c r="L91" s="148">
        <v>61000</v>
      </c>
      <c r="M91" s="58" t="s">
        <v>38</v>
      </c>
      <c r="N91" s="61">
        <v>1</v>
      </c>
      <c r="O91" s="69" t="s">
        <v>303</v>
      </c>
      <c r="P91" s="70" t="s">
        <v>51</v>
      </c>
      <c r="Q91" s="60" t="s">
        <v>50</v>
      </c>
      <c r="R91" s="59">
        <f t="shared" si="14"/>
        <v>0</v>
      </c>
      <c r="S91" s="65">
        <f t="shared" si="18"/>
        <v>0</v>
      </c>
      <c r="T91" s="59">
        <f t="shared" si="16"/>
        <v>5000</v>
      </c>
      <c r="U91" s="65">
        <f t="shared" si="19"/>
        <v>249862.38999999998</v>
      </c>
      <c r="V91" s="66">
        <f t="shared" si="15"/>
        <v>39284.610000000015</v>
      </c>
      <c r="W91" s="6">
        <f t="shared" si="17"/>
        <v>39284.610000000015</v>
      </c>
    </row>
    <row r="92" spans="1:23" ht="20" customHeight="1">
      <c r="A92" s="3">
        <f t="shared" si="13"/>
        <v>56</v>
      </c>
      <c r="B92" s="7">
        <v>42544</v>
      </c>
      <c r="C92" s="75"/>
      <c r="D92" s="75" t="s">
        <v>366</v>
      </c>
      <c r="E92" s="112" t="s">
        <v>408</v>
      </c>
      <c r="F92" s="9" t="s">
        <v>8</v>
      </c>
      <c r="G92" s="88">
        <v>4000</v>
      </c>
      <c r="H92" s="57"/>
      <c r="I92" s="57"/>
      <c r="J92" s="88"/>
      <c r="K92" s="88">
        <v>111550</v>
      </c>
      <c r="L92" s="148">
        <v>115000</v>
      </c>
      <c r="M92" s="58" t="s">
        <v>29</v>
      </c>
      <c r="N92" s="61">
        <v>1</v>
      </c>
      <c r="O92" s="69" t="s">
        <v>45</v>
      </c>
      <c r="P92" s="70" t="s">
        <v>51</v>
      </c>
      <c r="Q92" s="60" t="s">
        <v>50</v>
      </c>
      <c r="R92" s="59">
        <f t="shared" si="14"/>
        <v>0</v>
      </c>
      <c r="S92" s="65">
        <f t="shared" si="18"/>
        <v>0</v>
      </c>
      <c r="T92" s="59">
        <f t="shared" si="16"/>
        <v>4000</v>
      </c>
      <c r="U92" s="65">
        <f t="shared" si="19"/>
        <v>253862.38999999998</v>
      </c>
      <c r="V92" s="66">
        <f t="shared" si="15"/>
        <v>35284.610000000015</v>
      </c>
      <c r="W92" s="6">
        <f t="shared" si="17"/>
        <v>35284.610000000015</v>
      </c>
    </row>
    <row r="93" spans="1:23" ht="20" customHeight="1">
      <c r="A93" s="3">
        <f t="shared" si="13"/>
        <v>57</v>
      </c>
      <c r="B93" s="7">
        <v>42516</v>
      </c>
      <c r="C93" s="75"/>
      <c r="D93" s="75" t="s">
        <v>378</v>
      </c>
      <c r="E93" s="112" t="s">
        <v>391</v>
      </c>
      <c r="F93" s="9" t="s">
        <v>8</v>
      </c>
      <c r="G93" s="88">
        <v>5000</v>
      </c>
      <c r="H93" s="57"/>
      <c r="I93" s="57"/>
      <c r="J93" s="88"/>
      <c r="K93" s="88">
        <v>117826</v>
      </c>
      <c r="L93" s="148">
        <v>120000</v>
      </c>
      <c r="M93" s="58" t="s">
        <v>38</v>
      </c>
      <c r="N93" s="61">
        <v>1</v>
      </c>
      <c r="O93" s="69" t="s">
        <v>45</v>
      </c>
      <c r="P93" s="70" t="s">
        <v>51</v>
      </c>
      <c r="Q93" s="60" t="s">
        <v>50</v>
      </c>
      <c r="R93" s="59">
        <f t="shared" si="14"/>
        <v>0</v>
      </c>
      <c r="S93" s="65">
        <f t="shared" si="18"/>
        <v>0</v>
      </c>
      <c r="T93" s="59">
        <f t="shared" si="16"/>
        <v>5000</v>
      </c>
      <c r="U93" s="65">
        <f t="shared" si="19"/>
        <v>258862.38999999998</v>
      </c>
      <c r="V93" s="66">
        <f t="shared" si="15"/>
        <v>30284.610000000015</v>
      </c>
      <c r="W93" s="6">
        <f t="shared" si="17"/>
        <v>30284.610000000015</v>
      </c>
    </row>
    <row r="94" spans="1:23" ht="20" customHeight="1">
      <c r="A94" s="3">
        <f t="shared" si="13"/>
        <v>55</v>
      </c>
      <c r="B94" s="7">
        <v>42576</v>
      </c>
      <c r="C94" s="75"/>
      <c r="D94" s="75" t="s">
        <v>404</v>
      </c>
      <c r="E94" s="9" t="s">
        <v>405</v>
      </c>
      <c r="F94" s="76" t="s">
        <v>8</v>
      </c>
      <c r="G94" s="88">
        <v>5000</v>
      </c>
      <c r="H94" s="57"/>
      <c r="I94" s="57"/>
      <c r="J94" s="88"/>
      <c r="K94" s="88">
        <v>128866</v>
      </c>
      <c r="L94" s="148">
        <v>131650</v>
      </c>
      <c r="M94" s="58" t="s">
        <v>38</v>
      </c>
      <c r="N94" s="61">
        <v>4</v>
      </c>
      <c r="O94" s="69" t="s">
        <v>45</v>
      </c>
      <c r="P94" s="70" t="s">
        <v>51</v>
      </c>
      <c r="Q94" s="60" t="s">
        <v>50</v>
      </c>
      <c r="R94" s="59">
        <f t="shared" si="14"/>
        <v>0</v>
      </c>
      <c r="S94" s="65">
        <f t="shared" si="18"/>
        <v>0</v>
      </c>
      <c r="T94" s="59">
        <f t="shared" si="16"/>
        <v>5000</v>
      </c>
      <c r="U94" s="65">
        <f t="shared" si="19"/>
        <v>263862.39</v>
      </c>
      <c r="V94" s="66">
        <f t="shared" si="15"/>
        <v>25284.609999999986</v>
      </c>
      <c r="W94" s="6">
        <f t="shared" si="17"/>
        <v>25284.610000000015</v>
      </c>
    </row>
    <row r="95" spans="1:23" ht="20" customHeight="1">
      <c r="A95" s="3">
        <f t="shared" si="13"/>
        <v>57</v>
      </c>
      <c r="B95" s="7">
        <v>42545</v>
      </c>
      <c r="C95" s="8"/>
      <c r="D95" s="8" t="s">
        <v>387</v>
      </c>
      <c r="E95" s="9" t="s">
        <v>406</v>
      </c>
      <c r="F95" s="9" t="s">
        <v>8</v>
      </c>
      <c r="G95" s="88">
        <v>5000</v>
      </c>
      <c r="H95" s="57"/>
      <c r="I95" s="57"/>
      <c r="J95" s="88"/>
      <c r="K95" s="88">
        <v>118825</v>
      </c>
      <c r="L95" s="148">
        <v>122500</v>
      </c>
      <c r="M95" s="58" t="s">
        <v>38</v>
      </c>
      <c r="N95" s="61">
        <v>1</v>
      </c>
      <c r="O95" s="69" t="s">
        <v>45</v>
      </c>
      <c r="P95" s="70" t="s">
        <v>51</v>
      </c>
      <c r="Q95" s="60" t="s">
        <v>50</v>
      </c>
      <c r="R95" s="59">
        <f t="shared" si="14"/>
        <v>0</v>
      </c>
      <c r="S95" s="65">
        <f t="shared" si="18"/>
        <v>0</v>
      </c>
      <c r="T95" s="59">
        <f t="shared" si="16"/>
        <v>5000</v>
      </c>
      <c r="U95" s="65">
        <f t="shared" si="19"/>
        <v>268862.39</v>
      </c>
      <c r="V95" s="66">
        <f t="shared" si="15"/>
        <v>20284.609999999986</v>
      </c>
      <c r="W95" s="6">
        <f t="shared" si="17"/>
        <v>20284.610000000015</v>
      </c>
    </row>
    <row r="96" spans="1:23" ht="20" hidden="1" customHeight="1">
      <c r="A96" s="22"/>
      <c r="B96" s="22"/>
      <c r="C96" s="77"/>
      <c r="D96" s="77"/>
      <c r="E96" s="22"/>
      <c r="F96" s="22"/>
      <c r="G96" s="89">
        <f>SUM(G22:G95)</f>
        <v>268862.39</v>
      </c>
      <c r="H96" s="71"/>
      <c r="I96" s="71"/>
      <c r="J96" s="89"/>
      <c r="K96" s="89"/>
      <c r="L96" s="89"/>
      <c r="M96" s="78"/>
      <c r="N96" s="78"/>
      <c r="O96" s="78"/>
      <c r="P96" s="78"/>
      <c r="Q96" s="78"/>
      <c r="R96" s="71"/>
      <c r="S96" s="71"/>
      <c r="T96" s="71"/>
      <c r="U96" s="71"/>
      <c r="V96" s="71"/>
      <c r="W96" s="23"/>
    </row>
    <row r="97" spans="1:23" ht="13">
      <c r="A97" s="22"/>
      <c r="B97" s="22"/>
      <c r="C97" s="77"/>
      <c r="D97" s="77"/>
      <c r="E97" s="22"/>
      <c r="F97" s="22"/>
      <c r="G97" s="89"/>
      <c r="H97" s="71"/>
      <c r="I97" s="71"/>
      <c r="J97" s="89"/>
      <c r="K97" s="89"/>
      <c r="L97" s="89"/>
      <c r="M97" s="78"/>
      <c r="N97" s="78"/>
      <c r="O97" s="78"/>
      <c r="P97" s="78"/>
      <c r="Q97" s="78"/>
      <c r="R97" s="71"/>
      <c r="S97" s="71"/>
      <c r="T97" s="71"/>
      <c r="U97" s="71"/>
      <c r="V97" s="71"/>
      <c r="W97" s="23"/>
    </row>
    <row r="98" spans="1:23" ht="13">
      <c r="A98" s="22"/>
      <c r="B98" s="22"/>
      <c r="C98" s="77"/>
      <c r="D98" s="77"/>
      <c r="E98" s="22"/>
      <c r="F98" s="22"/>
      <c r="G98" s="89"/>
      <c r="H98" s="71"/>
      <c r="I98" s="71"/>
      <c r="J98" s="89"/>
      <c r="K98" s="89"/>
      <c r="L98" s="89"/>
      <c r="M98" s="78"/>
      <c r="N98" s="78"/>
      <c r="O98" s="78"/>
      <c r="P98" s="78"/>
      <c r="Q98" s="78"/>
      <c r="R98" s="71">
        <f>SUM(R22:R95)</f>
        <v>0</v>
      </c>
      <c r="S98" s="71"/>
      <c r="T98" s="71">
        <f>SUM(T22:T95)</f>
        <v>268862.39</v>
      </c>
      <c r="U98" s="71"/>
      <c r="V98" s="71"/>
      <c r="W98" s="23"/>
    </row>
    <row r="99" spans="1:23" ht="20" customHeight="1">
      <c r="U99" s="24"/>
    </row>
    <row r="100" spans="1:23" ht="20" customHeight="1">
      <c r="B100" s="79" t="s">
        <v>24</v>
      </c>
    </row>
    <row r="101" spans="1:23" ht="20" customHeight="1">
      <c r="B101" s="80" t="s">
        <v>107</v>
      </c>
    </row>
    <row r="102" spans="1:23" ht="20" customHeight="1">
      <c r="B102" s="80"/>
    </row>
    <row r="103" spans="1:23" ht="20" customHeight="1">
      <c r="B103" s="111"/>
    </row>
    <row r="104" spans="1:23" ht="20" customHeight="1">
      <c r="B104" s="111"/>
    </row>
    <row r="105" spans="1:23" ht="20" customHeight="1">
      <c r="B105" s="111"/>
    </row>
    <row r="106" spans="1:23" ht="20" customHeight="1">
      <c r="B106" s="111"/>
    </row>
    <row r="107" spans="1:23" ht="20" customHeight="1">
      <c r="B107" s="111"/>
    </row>
    <row r="108" spans="1:23" ht="20" customHeight="1">
      <c r="B108" s="80"/>
    </row>
    <row r="109" spans="1:23" ht="20" customHeight="1">
      <c r="B109" s="80"/>
    </row>
    <row r="110" spans="1:23" ht="20" customHeight="1">
      <c r="B110" s="173" t="s">
        <v>18</v>
      </c>
      <c r="C110" s="2"/>
    </row>
    <row r="111" spans="1:23" ht="19.5" customHeight="1">
      <c r="B111" s="21" t="s">
        <v>8</v>
      </c>
    </row>
    <row r="112" spans="1:23" ht="20" customHeight="1">
      <c r="B112" s="21" t="s">
        <v>11</v>
      </c>
    </row>
    <row r="113" spans="2:2" ht="20" customHeight="1">
      <c r="B113" s="21" t="s">
        <v>17</v>
      </c>
    </row>
    <row r="114" spans="2:2" ht="20" customHeight="1">
      <c r="B114" s="21" t="s">
        <v>32</v>
      </c>
    </row>
    <row r="115" spans="2:2" ht="20" customHeight="1">
      <c r="B115" s="111" t="s">
        <v>33</v>
      </c>
    </row>
    <row r="116" spans="2:2" ht="20" customHeight="1">
      <c r="B116" s="111" t="s">
        <v>34</v>
      </c>
    </row>
    <row r="118" spans="2:2" ht="20" customHeight="1">
      <c r="B118" s="171" t="s">
        <v>25</v>
      </c>
    </row>
    <row r="119" spans="2:2" ht="20" customHeight="1">
      <c r="B119" s="2" t="s">
        <v>38</v>
      </c>
    </row>
    <row r="120" spans="2:2" ht="20" customHeight="1">
      <c r="B120" s="2" t="s">
        <v>39</v>
      </c>
    </row>
    <row r="121" spans="2:2" ht="20" customHeight="1">
      <c r="B121" s="2" t="s">
        <v>26</v>
      </c>
    </row>
    <row r="122" spans="2:2" ht="20" customHeight="1">
      <c r="B122" s="2" t="s">
        <v>27</v>
      </c>
    </row>
    <row r="123" spans="2:2" ht="20" customHeight="1">
      <c r="B123" s="2" t="s">
        <v>28</v>
      </c>
    </row>
    <row r="124" spans="2:2" ht="20" customHeight="1">
      <c r="B124" s="2" t="s">
        <v>29</v>
      </c>
    </row>
    <row r="125" spans="2:2" ht="20" customHeight="1">
      <c r="B125" s="2" t="s">
        <v>30</v>
      </c>
    </row>
    <row r="127" spans="2:2" ht="20" customHeight="1">
      <c r="B127" s="171" t="s">
        <v>41</v>
      </c>
    </row>
    <row r="128" spans="2:2" ht="20" customHeight="1">
      <c r="B128" s="2" t="s">
        <v>45</v>
      </c>
    </row>
    <row r="129" spans="2:2" ht="20" customHeight="1">
      <c r="B129" s="2" t="s">
        <v>44</v>
      </c>
    </row>
    <row r="131" spans="2:2" ht="19.5" customHeight="1">
      <c r="B131" s="171" t="s">
        <v>46</v>
      </c>
    </row>
    <row r="132" spans="2:2" ht="20" customHeight="1">
      <c r="B132" s="2" t="s">
        <v>47</v>
      </c>
    </row>
    <row r="133" spans="2:2" ht="20" customHeight="1">
      <c r="B133" s="2" t="s">
        <v>48</v>
      </c>
    </row>
    <row r="134" spans="2:2" ht="20" customHeight="1">
      <c r="B134" s="2" t="s">
        <v>49</v>
      </c>
    </row>
    <row r="135" spans="2:2" ht="20" customHeight="1">
      <c r="B135" s="2" t="s">
        <v>50</v>
      </c>
    </row>
    <row r="137" spans="2:2" ht="20" customHeight="1">
      <c r="B137" s="171" t="s">
        <v>42</v>
      </c>
    </row>
    <row r="138" spans="2:2" ht="20" customHeight="1">
      <c r="B138" s="2" t="s">
        <v>51</v>
      </c>
    </row>
    <row r="139" spans="2:2" ht="20" customHeight="1">
      <c r="B139" s="2" t="s">
        <v>52</v>
      </c>
    </row>
    <row r="140" spans="2:2" ht="20" customHeight="1">
      <c r="B140" s="2" t="s">
        <v>53</v>
      </c>
    </row>
    <row r="141" spans="2:2" ht="20" customHeight="1">
      <c r="B141" s="2" t="s">
        <v>54</v>
      </c>
    </row>
    <row r="142" spans="2:2" ht="20" customHeight="1">
      <c r="B142" s="2" t="s">
        <v>55</v>
      </c>
    </row>
    <row r="143" spans="2:2" ht="20" customHeight="1">
      <c r="B143" s="2" t="s">
        <v>56</v>
      </c>
    </row>
    <row r="144" spans="2:2" ht="20" customHeight="1">
      <c r="B144" s="2" t="s">
        <v>57</v>
      </c>
    </row>
    <row r="145" spans="2:2" ht="20" customHeight="1">
      <c r="B145" s="2" t="s">
        <v>58</v>
      </c>
    </row>
    <row r="146" spans="2:2" ht="20" customHeight="1">
      <c r="B146" s="2" t="s">
        <v>59</v>
      </c>
    </row>
    <row r="147" spans="2:2" ht="20" customHeight="1">
      <c r="B147" s="2" t="s">
        <v>60</v>
      </c>
    </row>
  </sheetData>
  <autoFilter ref="A21:W96" xr:uid="{00000000-0009-0000-0000-000003000000}">
    <filterColumn colId="5">
      <filters>
        <filter val="Closed"/>
      </filters>
    </filterColumn>
  </autoFilter>
  <mergeCells count="3">
    <mergeCell ref="T19:V19"/>
    <mergeCell ref="R19:S19"/>
    <mergeCell ref="C6:D6"/>
  </mergeCells>
  <dataValidations count="6">
    <dataValidation type="list" allowBlank="1" showInputMessage="1" showErrorMessage="1" sqref="F22:F95" xr:uid="{00000000-0002-0000-0300-000000000000}">
      <formula1>$B$111:$B$116</formula1>
    </dataValidation>
    <dataValidation type="list" showInputMessage="1" showErrorMessage="1" sqref="M22:M95" xr:uid="{00000000-0002-0000-0300-000001000000}">
      <formula1>$B$119:$B$125</formula1>
    </dataValidation>
    <dataValidation type="list" showInputMessage="1" showErrorMessage="1" sqref="O22:O95" xr:uid="{00000000-0002-0000-0300-000002000000}">
      <formula1>$B$128:$B$129</formula1>
    </dataValidation>
    <dataValidation type="list" showInputMessage="1" showErrorMessage="1" sqref="Q22:Q95" xr:uid="{00000000-0002-0000-0300-000003000000}">
      <formula1>$B$132:$B$135</formula1>
    </dataValidation>
    <dataValidation type="list" showInputMessage="1" showErrorMessage="1" sqref="P22:P95" xr:uid="{00000000-0002-0000-0300-000004000000}">
      <formula1>$B$138:$B$147</formula1>
    </dataValidation>
    <dataValidation showInputMessage="1" showErrorMessage="1" sqref="N22:N95" xr:uid="{00000000-0002-0000-0300-000005000000}"/>
  </dataValidations>
  <printOptions horizontalCentered="1"/>
  <pageMargins left="0.25" right="0.25" top="0.75" bottom="0.75" header="0.25" footer="0.5"/>
  <pageSetup paperSize="5" scale="68" fitToHeight="4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indexed="42"/>
    <pageSetUpPr fitToPage="1"/>
  </sheetPr>
  <dimension ref="A1:X147"/>
  <sheetViews>
    <sheetView showGridLines="0" zoomScale="75" zoomScaleNormal="75" workbookViewId="0">
      <selection activeCell="C57" sqref="C57"/>
    </sheetView>
  </sheetViews>
  <sheetFormatPr baseColWidth="10" defaultColWidth="9.1640625" defaultRowHeight="20" customHeight="1"/>
  <cols>
    <col min="1" max="1" width="8.1640625" style="2" customWidth="1"/>
    <col min="2" max="2" width="15.1640625" style="2" customWidth="1"/>
    <col min="3" max="3" width="49.6640625" style="1" bestFit="1" customWidth="1"/>
    <col min="4" max="4" width="33.33203125" style="1" customWidth="1"/>
    <col min="5" max="5" width="13.33203125" style="1" customWidth="1"/>
    <col min="6" max="6" width="21" style="2" customWidth="1"/>
    <col min="7" max="7" width="23.6640625" style="2" bestFit="1" customWidth="1"/>
    <col min="8" max="8" width="15.5" style="143" customWidth="1"/>
    <col min="9" max="10" width="15.5" style="1" hidden="1" customWidth="1"/>
    <col min="11" max="11" width="15.5" style="143" hidden="1" customWidth="1"/>
    <col min="12" max="12" width="18.1640625" style="90" customWidth="1"/>
    <col min="13" max="13" width="13.33203125" style="90" customWidth="1"/>
    <col min="14" max="16" width="14.5" style="2" customWidth="1"/>
    <col min="17" max="17" width="19.5" style="2" customWidth="1"/>
    <col min="18" max="18" width="14.5" style="2" customWidth="1"/>
    <col min="19" max="19" width="14.33203125" style="1" customWidth="1"/>
    <col min="20" max="20" width="27.6640625" style="1" bestFit="1" customWidth="1"/>
    <col min="21" max="21" width="12.1640625" style="1" bestFit="1" customWidth="1"/>
    <col min="22" max="23" width="13.33203125" style="1" customWidth="1"/>
    <col min="24" max="24" width="24" style="1" customWidth="1"/>
    <col min="25" max="16384" width="9.1640625" style="1"/>
  </cols>
  <sheetData>
    <row r="1" spans="1:18" s="38" customFormat="1" ht="17" customHeight="1">
      <c r="A1" s="72" t="s">
        <v>112</v>
      </c>
      <c r="B1" s="73"/>
      <c r="C1" s="73"/>
      <c r="F1" s="39"/>
      <c r="G1" s="39"/>
      <c r="H1" s="74"/>
      <c r="I1" s="83"/>
      <c r="J1" s="45"/>
      <c r="K1" s="83"/>
      <c r="L1" s="45"/>
      <c r="M1" s="45"/>
      <c r="N1" s="39"/>
      <c r="O1" s="39"/>
      <c r="P1" s="39"/>
      <c r="Q1" s="39"/>
      <c r="R1" s="39"/>
    </row>
    <row r="2" spans="1:18" s="106" customFormat="1" ht="17" customHeight="1">
      <c r="A2" s="107"/>
      <c r="B2" s="107"/>
      <c r="C2" s="132" t="s">
        <v>96</v>
      </c>
      <c r="D2" s="131">
        <v>136433</v>
      </c>
      <c r="E2" s="207"/>
      <c r="F2" s="56"/>
      <c r="G2" s="135"/>
      <c r="H2" s="138"/>
      <c r="I2" s="136"/>
      <c r="J2" s="136"/>
      <c r="K2" s="138"/>
      <c r="L2" s="144"/>
      <c r="M2" s="144"/>
      <c r="O2" s="42"/>
      <c r="P2" s="42"/>
      <c r="Q2" s="42"/>
      <c r="R2" s="42"/>
    </row>
    <row r="3" spans="1:18" s="106" customFormat="1" ht="17" customHeight="1">
      <c r="A3" s="107"/>
      <c r="B3" s="107"/>
      <c r="C3" s="130" t="s">
        <v>6</v>
      </c>
      <c r="D3" s="129" t="s">
        <v>95</v>
      </c>
      <c r="E3" s="207"/>
      <c r="F3" s="56"/>
      <c r="G3" s="135"/>
      <c r="H3" s="138"/>
      <c r="I3" s="136"/>
      <c r="J3" s="136"/>
      <c r="K3" s="138"/>
      <c r="L3" s="144"/>
      <c r="M3" s="144"/>
      <c r="O3" s="46"/>
      <c r="P3" s="46"/>
      <c r="Q3" s="46"/>
      <c r="R3" s="46"/>
    </row>
    <row r="4" spans="1:18" s="106" customFormat="1" ht="17" customHeight="1">
      <c r="A4" s="107"/>
      <c r="B4" s="107"/>
      <c r="C4" s="128" t="s">
        <v>5</v>
      </c>
      <c r="D4" s="127">
        <f>SUM(D2:D3)</f>
        <v>136433</v>
      </c>
      <c r="E4" s="207"/>
      <c r="F4" s="56"/>
      <c r="G4" s="135"/>
      <c r="H4" s="138"/>
      <c r="I4" s="136"/>
      <c r="J4" s="136"/>
      <c r="K4" s="138"/>
      <c r="L4" s="144"/>
      <c r="M4" s="144"/>
      <c r="O4" s="46"/>
      <c r="P4" s="46"/>
      <c r="Q4" s="46"/>
      <c r="R4" s="46"/>
    </row>
    <row r="5" spans="1:18" s="106" customFormat="1" ht="8.25" customHeight="1">
      <c r="A5" s="107"/>
      <c r="B5" s="107"/>
      <c r="C5" s="49"/>
      <c r="D5" s="50"/>
      <c r="E5" s="50"/>
      <c r="F5" s="51"/>
      <c r="H5" s="139"/>
      <c r="K5" s="139"/>
      <c r="L5" s="144"/>
      <c r="M5" s="144"/>
      <c r="O5" s="46"/>
      <c r="P5" s="46"/>
      <c r="Q5" s="46"/>
      <c r="R5" s="46"/>
    </row>
    <row r="6" spans="1:18" s="106" customFormat="1" ht="17" customHeight="1">
      <c r="A6" s="107"/>
      <c r="B6" s="107"/>
      <c r="C6" s="227" t="s">
        <v>61</v>
      </c>
      <c r="D6" s="228"/>
      <c r="E6" s="92"/>
      <c r="F6" s="92"/>
      <c r="H6" s="139"/>
      <c r="K6" s="139"/>
      <c r="L6" s="144"/>
      <c r="M6" s="144"/>
      <c r="O6" s="46"/>
      <c r="P6" s="46"/>
      <c r="Q6" s="46"/>
      <c r="R6" s="46"/>
    </row>
    <row r="7" spans="1:18" s="106" customFormat="1" ht="17" customHeight="1">
      <c r="A7" s="107"/>
      <c r="B7" s="107"/>
      <c r="C7" s="52" t="s">
        <v>62</v>
      </c>
      <c r="D7" s="53">
        <f>S98</f>
        <v>0</v>
      </c>
      <c r="E7" s="50"/>
      <c r="F7" s="51"/>
      <c r="H7" s="139"/>
      <c r="K7" s="139"/>
      <c r="L7" s="144"/>
      <c r="M7" s="144"/>
      <c r="O7" s="46"/>
      <c r="P7" s="46"/>
      <c r="Q7" s="46"/>
      <c r="R7" s="46"/>
    </row>
    <row r="8" spans="1:18" s="106" customFormat="1" ht="16.5" customHeight="1">
      <c r="A8" s="107"/>
      <c r="B8" s="107"/>
      <c r="C8" s="52" t="s">
        <v>63</v>
      </c>
      <c r="D8" s="53">
        <f>U98</f>
        <v>100708.51000000001</v>
      </c>
      <c r="E8" s="50"/>
      <c r="F8" s="51"/>
      <c r="H8" s="139"/>
      <c r="K8" s="139"/>
      <c r="L8" s="144"/>
      <c r="M8" s="144"/>
      <c r="O8" s="46"/>
      <c r="P8" s="46"/>
      <c r="Q8" s="46"/>
      <c r="R8" s="46"/>
    </row>
    <row r="9" spans="1:18" s="106" customFormat="1" ht="16.5" customHeight="1">
      <c r="A9" s="107"/>
      <c r="B9" s="107"/>
      <c r="C9" s="54" t="s">
        <v>64</v>
      </c>
      <c r="D9" s="55">
        <f>D4-D7-D8</f>
        <v>35724.489999999991</v>
      </c>
      <c r="E9" s="50"/>
      <c r="F9" s="51"/>
      <c r="H9" s="139"/>
      <c r="K9" s="139"/>
      <c r="L9" s="145"/>
      <c r="M9" s="144"/>
      <c r="N9" s="46"/>
      <c r="O9" s="46"/>
      <c r="P9" s="46"/>
      <c r="Q9" s="46"/>
      <c r="R9" s="46"/>
    </row>
    <row r="10" spans="1:18" s="106" customFormat="1" ht="16.5" customHeight="1" thickBot="1">
      <c r="A10" s="107"/>
      <c r="B10" s="107"/>
      <c r="C10" s="124"/>
      <c r="D10" s="123"/>
      <c r="E10" s="123"/>
      <c r="F10" s="51"/>
      <c r="H10" s="139"/>
      <c r="K10" s="139"/>
      <c r="L10" s="145"/>
      <c r="M10" s="144"/>
      <c r="N10" s="46"/>
      <c r="O10" s="46"/>
      <c r="P10" s="46"/>
      <c r="Q10" s="46"/>
      <c r="R10" s="46"/>
    </row>
    <row r="11" spans="1:18" s="106" customFormat="1" ht="16.5" customHeight="1">
      <c r="A11" s="107"/>
      <c r="B11" s="107"/>
      <c r="C11" s="126" t="s">
        <v>19</v>
      </c>
      <c r="D11" s="125"/>
      <c r="E11" s="208"/>
      <c r="F11" s="92"/>
      <c r="H11" s="139"/>
      <c r="K11" s="139"/>
      <c r="L11" s="145"/>
      <c r="M11" s="144"/>
      <c r="N11" s="46"/>
      <c r="O11" s="46"/>
      <c r="P11" s="46"/>
      <c r="Q11" s="46"/>
      <c r="R11" s="46"/>
    </row>
    <row r="12" spans="1:18" s="106" customFormat="1" ht="16.5" customHeight="1">
      <c r="A12" s="107"/>
      <c r="B12" s="107"/>
      <c r="C12" s="122" t="s">
        <v>20</v>
      </c>
      <c r="D12" s="121">
        <f>COUNTIF(G22:G95, "Closed")</f>
        <v>22</v>
      </c>
      <c r="E12" s="209"/>
      <c r="F12" s="51"/>
      <c r="H12" s="139"/>
      <c r="K12" s="139"/>
      <c r="L12" s="145"/>
      <c r="M12" s="144"/>
      <c r="N12" s="46"/>
      <c r="O12" s="46"/>
      <c r="P12" s="46"/>
      <c r="Q12" s="46"/>
      <c r="R12" s="46"/>
    </row>
    <row r="13" spans="1:18" s="106" customFormat="1" ht="16.5" customHeight="1">
      <c r="A13" s="107"/>
      <c r="B13" s="107"/>
      <c r="C13" s="122" t="s">
        <v>21</v>
      </c>
      <c r="D13" s="121">
        <f>COUNTIF(G22:G95, "Pending")</f>
        <v>0</v>
      </c>
      <c r="E13" s="209"/>
      <c r="F13" s="51"/>
      <c r="H13" s="139"/>
      <c r="K13" s="139"/>
      <c r="L13" s="144"/>
      <c r="M13" s="145"/>
      <c r="N13" s="46"/>
      <c r="O13" s="46"/>
      <c r="P13" s="46"/>
      <c r="Q13" s="46"/>
      <c r="R13" s="46"/>
    </row>
    <row r="14" spans="1:18" s="106" customFormat="1" ht="16.5" customHeight="1">
      <c r="A14" s="107"/>
      <c r="B14" s="107"/>
      <c r="C14" s="122" t="s">
        <v>22</v>
      </c>
      <c r="D14" s="121">
        <f>COUNTIF(G22:G95, "Withdrawn")</f>
        <v>14</v>
      </c>
      <c r="E14" s="209"/>
      <c r="F14" s="51"/>
      <c r="H14" s="139"/>
      <c r="K14" s="139"/>
      <c r="L14" s="144"/>
      <c r="M14" s="145"/>
      <c r="N14" s="46"/>
      <c r="O14" s="46"/>
      <c r="P14" s="46"/>
      <c r="Q14" s="46"/>
      <c r="R14" s="46"/>
    </row>
    <row r="15" spans="1:18" s="106" customFormat="1" ht="16.5" customHeight="1">
      <c r="A15" s="107"/>
      <c r="B15" s="107"/>
      <c r="C15" s="122" t="s">
        <v>35</v>
      </c>
      <c r="D15" s="121">
        <f>COUNTIF(G22:G95, "Denied - ratios")</f>
        <v>4</v>
      </c>
      <c r="E15" s="209"/>
      <c r="F15" s="51"/>
      <c r="H15" s="139"/>
      <c r="K15" s="139"/>
      <c r="L15" s="144"/>
      <c r="M15" s="145"/>
      <c r="N15" s="46"/>
      <c r="O15" s="46"/>
      <c r="P15" s="46"/>
      <c r="Q15" s="46"/>
      <c r="R15" s="46"/>
    </row>
    <row r="16" spans="1:18" s="106" customFormat="1" ht="16.5" customHeight="1">
      <c r="A16" s="107"/>
      <c r="B16" s="107"/>
      <c r="C16" s="122" t="s">
        <v>36</v>
      </c>
      <c r="D16" s="121">
        <f>COUNTIF(G22:G95, "Denied - credit score")</f>
        <v>0</v>
      </c>
      <c r="E16" s="209"/>
      <c r="F16" s="51"/>
      <c r="H16" s="139"/>
      <c r="K16" s="139"/>
      <c r="L16" s="144"/>
      <c r="M16" s="145"/>
      <c r="N16" s="46"/>
      <c r="O16" s="46"/>
      <c r="P16" s="46"/>
      <c r="Q16" s="46"/>
      <c r="R16" s="46"/>
    </row>
    <row r="17" spans="1:24" s="106" customFormat="1" ht="16.5" customHeight="1" thickBot="1">
      <c r="A17" s="107"/>
      <c r="B17" s="107"/>
      <c r="C17" s="120" t="s">
        <v>34</v>
      </c>
      <c r="D17" s="119">
        <f>COUNTIF(G22:G95, "Denied - ratios/credit score")</f>
        <v>0</v>
      </c>
      <c r="E17" s="209"/>
      <c r="F17" s="51"/>
      <c r="H17" s="139"/>
      <c r="K17" s="139"/>
      <c r="L17" s="144"/>
      <c r="M17" s="145"/>
      <c r="N17" s="46"/>
      <c r="O17" s="46"/>
      <c r="P17" s="46"/>
      <c r="Q17" s="46"/>
      <c r="R17" s="46"/>
    </row>
    <row r="18" spans="1:24" s="106" customFormat="1" ht="17" customHeight="1" thickBot="1">
      <c r="A18" s="107"/>
      <c r="B18" s="107"/>
      <c r="C18" s="124"/>
      <c r="D18" s="123"/>
      <c r="E18" s="123"/>
      <c r="F18" s="51"/>
      <c r="G18" s="51"/>
      <c r="H18" s="84"/>
      <c r="I18" s="50"/>
      <c r="J18" s="50"/>
      <c r="K18" s="84"/>
      <c r="L18" s="144"/>
      <c r="M18" s="144"/>
      <c r="N18" s="107"/>
      <c r="O18" s="107"/>
      <c r="P18" s="107"/>
      <c r="Q18" s="107"/>
      <c r="R18" s="107"/>
    </row>
    <row r="19" spans="1:24" ht="9.75" customHeight="1" thickTop="1">
      <c r="A19" s="10"/>
      <c r="B19" s="10"/>
      <c r="C19" s="11"/>
      <c r="D19" s="11"/>
      <c r="E19" s="11"/>
      <c r="F19" s="10"/>
      <c r="G19" s="10"/>
      <c r="H19" s="140"/>
      <c r="I19" s="11"/>
      <c r="J19" s="11"/>
      <c r="K19" s="140"/>
      <c r="L19" s="85"/>
      <c r="M19" s="85"/>
      <c r="N19" s="10"/>
      <c r="O19" s="10"/>
      <c r="P19" s="10"/>
      <c r="Q19" s="10"/>
      <c r="R19" s="10"/>
      <c r="S19" s="232" t="s">
        <v>10</v>
      </c>
      <c r="T19" s="234"/>
      <c r="U19" s="232" t="s">
        <v>9</v>
      </c>
      <c r="V19" s="233"/>
      <c r="W19" s="234"/>
      <c r="X19" s="20" t="s">
        <v>12</v>
      </c>
    </row>
    <row r="20" spans="1:24" ht="13">
      <c r="A20" s="12"/>
      <c r="B20" s="12"/>
      <c r="C20" s="12"/>
      <c r="D20" s="12"/>
      <c r="E20" s="12"/>
      <c r="F20" s="12"/>
      <c r="G20" s="12"/>
      <c r="H20" s="141"/>
      <c r="I20" s="12"/>
      <c r="J20" s="12"/>
      <c r="K20" s="141"/>
      <c r="L20" s="86"/>
      <c r="M20" s="146"/>
      <c r="N20" s="27"/>
      <c r="O20" s="33"/>
      <c r="P20" s="35"/>
      <c r="Q20" s="35"/>
      <c r="R20" s="34"/>
      <c r="S20" s="29"/>
      <c r="T20" s="13"/>
      <c r="U20" s="14"/>
      <c r="V20" s="12"/>
      <c r="W20" s="15"/>
      <c r="X20" s="4"/>
    </row>
    <row r="21" spans="1:24" ht="39">
      <c r="A21" s="16" t="s">
        <v>4</v>
      </c>
      <c r="B21" s="17" t="s">
        <v>0</v>
      </c>
      <c r="C21" s="16" t="s">
        <v>2</v>
      </c>
      <c r="D21" s="16" t="s">
        <v>3</v>
      </c>
      <c r="E21" s="16" t="s">
        <v>116</v>
      </c>
      <c r="F21" s="16" t="s">
        <v>65</v>
      </c>
      <c r="G21" s="16" t="s">
        <v>7</v>
      </c>
      <c r="H21" s="142" t="s">
        <v>94</v>
      </c>
      <c r="I21" s="17" t="s">
        <v>93</v>
      </c>
      <c r="J21" s="17" t="s">
        <v>92</v>
      </c>
      <c r="K21" s="142" t="s">
        <v>66</v>
      </c>
      <c r="L21" s="87" t="s">
        <v>37</v>
      </c>
      <c r="M21" s="147" t="s">
        <v>23</v>
      </c>
      <c r="N21" s="28" t="s">
        <v>31</v>
      </c>
      <c r="O21" s="32" t="s">
        <v>40</v>
      </c>
      <c r="P21" s="36" t="s">
        <v>41</v>
      </c>
      <c r="Q21" s="36" t="s">
        <v>42</v>
      </c>
      <c r="R21" s="31" t="s">
        <v>43</v>
      </c>
      <c r="S21" s="30" t="s">
        <v>1</v>
      </c>
      <c r="T21" s="17" t="s">
        <v>16</v>
      </c>
      <c r="U21" s="18" t="s">
        <v>1</v>
      </c>
      <c r="V21" s="17" t="s">
        <v>14</v>
      </c>
      <c r="W21" s="19" t="s">
        <v>15</v>
      </c>
      <c r="X21" s="5" t="s">
        <v>13</v>
      </c>
    </row>
    <row r="22" spans="1:24" ht="20" customHeight="1">
      <c r="A22" s="3">
        <v>1</v>
      </c>
      <c r="B22" s="118">
        <v>42195</v>
      </c>
      <c r="C22" s="8" t="s">
        <v>114</v>
      </c>
      <c r="D22" s="8" t="s">
        <v>115</v>
      </c>
      <c r="E22" s="8" t="s">
        <v>117</v>
      </c>
      <c r="F22" s="7" t="s">
        <v>158</v>
      </c>
      <c r="G22" s="9" t="s">
        <v>8</v>
      </c>
      <c r="H22" s="88">
        <v>5000</v>
      </c>
      <c r="I22" s="82"/>
      <c r="J22" s="82">
        <v>14.25</v>
      </c>
      <c r="K22" s="88"/>
      <c r="L22" s="88">
        <v>38125</v>
      </c>
      <c r="M22" s="148">
        <v>40500</v>
      </c>
      <c r="N22" s="58" t="s">
        <v>38</v>
      </c>
      <c r="O22" s="61">
        <v>2</v>
      </c>
      <c r="P22" s="62" t="s">
        <v>45</v>
      </c>
      <c r="Q22" s="63" t="s">
        <v>51</v>
      </c>
      <c r="R22" s="60" t="s">
        <v>50</v>
      </c>
      <c r="S22" s="59">
        <f t="shared" ref="S22:S53" si="0">IF(G22="Pending", H22, 0)</f>
        <v>0</v>
      </c>
      <c r="T22" s="64">
        <f t="shared" ref="T22" si="1">S22</f>
        <v>0</v>
      </c>
      <c r="U22" s="59">
        <f>IF(G22="Closed", H22, 0)</f>
        <v>5000</v>
      </c>
      <c r="V22" s="65">
        <f>U22</f>
        <v>5000</v>
      </c>
      <c r="W22" s="66">
        <f t="shared" ref="W22:W85" si="2">$D$4-V22</f>
        <v>131433</v>
      </c>
      <c r="X22" s="6">
        <f>($D$4-S22-U22)</f>
        <v>131433</v>
      </c>
    </row>
    <row r="23" spans="1:24" ht="19.5" hidden="1" customHeight="1">
      <c r="A23" s="3">
        <f t="shared" ref="A23:A45" si="3">A22+1</f>
        <v>2</v>
      </c>
      <c r="B23" s="7"/>
      <c r="C23" s="8" t="s">
        <v>125</v>
      </c>
      <c r="D23" s="8" t="s">
        <v>126</v>
      </c>
      <c r="E23" s="8" t="s">
        <v>118</v>
      </c>
      <c r="F23" s="9"/>
      <c r="G23" s="9" t="s">
        <v>17</v>
      </c>
      <c r="H23" s="88"/>
      <c r="I23" s="82"/>
      <c r="J23" s="82"/>
      <c r="K23" s="88"/>
      <c r="L23" s="88"/>
      <c r="M23" s="148"/>
      <c r="N23" s="67"/>
      <c r="O23" s="68"/>
      <c r="P23" s="62"/>
      <c r="Q23" s="63"/>
      <c r="R23" s="60"/>
      <c r="S23" s="59">
        <f t="shared" si="0"/>
        <v>0</v>
      </c>
      <c r="T23" s="65">
        <f t="shared" ref="T23:V38" si="4">S23+T22</f>
        <v>0</v>
      </c>
      <c r="U23" s="59">
        <f t="shared" ref="U23:U86" si="5">IF(G23="Closed", H23, 0)</f>
        <v>0</v>
      </c>
      <c r="V23" s="65">
        <f t="shared" si="4"/>
        <v>5000</v>
      </c>
      <c r="W23" s="66">
        <f t="shared" si="2"/>
        <v>131433</v>
      </c>
      <c r="X23" s="6">
        <f t="shared" ref="X23:X86" si="6">X22-S23-U23</f>
        <v>131433</v>
      </c>
    </row>
    <row r="24" spans="1:24" ht="20" customHeight="1">
      <c r="A24" s="3">
        <f t="shared" si="3"/>
        <v>3</v>
      </c>
      <c r="B24" s="7">
        <v>42247</v>
      </c>
      <c r="C24" s="8" t="s">
        <v>131</v>
      </c>
      <c r="D24" s="8" t="s">
        <v>132</v>
      </c>
      <c r="E24" s="8" t="s">
        <v>118</v>
      </c>
      <c r="F24" s="76" t="s">
        <v>232</v>
      </c>
      <c r="G24" s="9" t="s">
        <v>8</v>
      </c>
      <c r="H24" s="88">
        <v>5000</v>
      </c>
      <c r="I24" s="82"/>
      <c r="J24" s="82"/>
      <c r="K24" s="88"/>
      <c r="L24" s="88">
        <v>91805</v>
      </c>
      <c r="M24" s="148">
        <v>93500</v>
      </c>
      <c r="N24" s="67" t="s">
        <v>38</v>
      </c>
      <c r="O24" s="68">
        <v>3</v>
      </c>
      <c r="P24" s="100" t="s">
        <v>45</v>
      </c>
      <c r="Q24" s="104" t="s">
        <v>52</v>
      </c>
      <c r="R24" s="60" t="s">
        <v>50</v>
      </c>
      <c r="S24" s="59">
        <f t="shared" si="0"/>
        <v>0</v>
      </c>
      <c r="T24" s="65">
        <f t="shared" si="4"/>
        <v>0</v>
      </c>
      <c r="U24" s="59">
        <f t="shared" si="5"/>
        <v>5000</v>
      </c>
      <c r="V24" s="65">
        <f t="shared" si="4"/>
        <v>10000</v>
      </c>
      <c r="W24" s="66">
        <f t="shared" si="2"/>
        <v>126433</v>
      </c>
      <c r="X24" s="6">
        <f t="shared" si="6"/>
        <v>126433</v>
      </c>
    </row>
    <row r="25" spans="1:24" ht="20" hidden="1" customHeight="1">
      <c r="A25" s="3">
        <f t="shared" si="3"/>
        <v>4</v>
      </c>
      <c r="B25" s="7"/>
      <c r="C25" s="8" t="s">
        <v>129</v>
      </c>
      <c r="D25" s="8" t="s">
        <v>130</v>
      </c>
      <c r="E25" s="8" t="s">
        <v>118</v>
      </c>
      <c r="F25" s="9"/>
      <c r="G25" s="9" t="s">
        <v>32</v>
      </c>
      <c r="H25" s="88"/>
      <c r="I25" s="82"/>
      <c r="J25" s="82"/>
      <c r="K25" s="88"/>
      <c r="L25" s="88"/>
      <c r="M25" s="148"/>
      <c r="N25" s="58"/>
      <c r="O25" s="61"/>
      <c r="P25" s="69"/>
      <c r="Q25" s="70"/>
      <c r="R25" s="60"/>
      <c r="S25" s="59">
        <f t="shared" si="0"/>
        <v>0</v>
      </c>
      <c r="T25" s="65">
        <f t="shared" si="4"/>
        <v>0</v>
      </c>
      <c r="U25" s="59">
        <f t="shared" si="5"/>
        <v>0</v>
      </c>
      <c r="V25" s="65">
        <f t="shared" si="4"/>
        <v>10000</v>
      </c>
      <c r="W25" s="66">
        <f t="shared" si="2"/>
        <v>126433</v>
      </c>
      <c r="X25" s="6">
        <f t="shared" si="6"/>
        <v>126433</v>
      </c>
    </row>
    <row r="26" spans="1:24" ht="20" hidden="1" customHeight="1">
      <c r="A26" s="3">
        <f t="shared" si="3"/>
        <v>5</v>
      </c>
      <c r="B26" s="7"/>
      <c r="C26" s="8" t="s">
        <v>134</v>
      </c>
      <c r="D26" s="8" t="s">
        <v>135</v>
      </c>
      <c r="E26" s="8" t="s">
        <v>136</v>
      </c>
      <c r="F26" s="9"/>
      <c r="G26" s="9" t="s">
        <v>17</v>
      </c>
      <c r="H26" s="88"/>
      <c r="I26" s="82"/>
      <c r="J26" s="82"/>
      <c r="K26" s="88"/>
      <c r="L26" s="88"/>
      <c r="M26" s="148"/>
      <c r="N26" s="67"/>
      <c r="O26" s="68"/>
      <c r="P26" s="62"/>
      <c r="Q26" s="63"/>
      <c r="R26" s="60"/>
      <c r="S26" s="59">
        <f t="shared" si="0"/>
        <v>0</v>
      </c>
      <c r="T26" s="65">
        <f t="shared" si="4"/>
        <v>0</v>
      </c>
      <c r="U26" s="59">
        <f t="shared" si="5"/>
        <v>0</v>
      </c>
      <c r="V26" s="65">
        <f t="shared" si="4"/>
        <v>10000</v>
      </c>
      <c r="W26" s="66">
        <f t="shared" si="2"/>
        <v>126433</v>
      </c>
      <c r="X26" s="6">
        <f t="shared" si="6"/>
        <v>126433</v>
      </c>
    </row>
    <row r="27" spans="1:24" ht="20" customHeight="1">
      <c r="A27" s="3">
        <f t="shared" si="3"/>
        <v>6</v>
      </c>
      <c r="B27" s="7">
        <v>42205</v>
      </c>
      <c r="C27" s="8" t="s">
        <v>137</v>
      </c>
      <c r="D27" s="8" t="s">
        <v>138</v>
      </c>
      <c r="E27" s="8" t="s">
        <v>139</v>
      </c>
      <c r="F27" s="76" t="s">
        <v>177</v>
      </c>
      <c r="G27" s="9" t="s">
        <v>8</v>
      </c>
      <c r="H27" s="88">
        <v>5000</v>
      </c>
      <c r="I27" s="82">
        <v>1.5</v>
      </c>
      <c r="J27" s="82">
        <v>11.25</v>
      </c>
      <c r="K27" s="88">
        <v>5508.5</v>
      </c>
      <c r="L27" s="88">
        <v>95060</v>
      </c>
      <c r="M27" s="148">
        <v>104173.54</v>
      </c>
      <c r="N27" s="67" t="s">
        <v>29</v>
      </c>
      <c r="O27" s="68">
        <v>1</v>
      </c>
      <c r="P27" s="62" t="s">
        <v>45</v>
      </c>
      <c r="Q27" s="63" t="s">
        <v>51</v>
      </c>
      <c r="R27" s="60" t="s">
        <v>50</v>
      </c>
      <c r="S27" s="59">
        <f t="shared" si="0"/>
        <v>0</v>
      </c>
      <c r="T27" s="65">
        <f t="shared" si="4"/>
        <v>0</v>
      </c>
      <c r="U27" s="59">
        <f t="shared" si="5"/>
        <v>5000</v>
      </c>
      <c r="V27" s="65">
        <f t="shared" si="4"/>
        <v>15000</v>
      </c>
      <c r="W27" s="66">
        <f t="shared" si="2"/>
        <v>121433</v>
      </c>
      <c r="X27" s="6">
        <f t="shared" si="6"/>
        <v>121433</v>
      </c>
    </row>
    <row r="28" spans="1:24" ht="20" customHeight="1">
      <c r="A28" s="3">
        <f t="shared" si="3"/>
        <v>7</v>
      </c>
      <c r="B28" s="7">
        <v>42213</v>
      </c>
      <c r="C28" s="8" t="s">
        <v>143</v>
      </c>
      <c r="D28" s="8" t="s">
        <v>144</v>
      </c>
      <c r="E28" s="8" t="s">
        <v>117</v>
      </c>
      <c r="F28" s="76" t="s">
        <v>178</v>
      </c>
      <c r="G28" s="9" t="s">
        <v>8</v>
      </c>
      <c r="H28" s="88">
        <v>4000</v>
      </c>
      <c r="I28" s="82"/>
      <c r="J28" s="82">
        <v>10.5</v>
      </c>
      <c r="K28" s="88">
        <v>4408.1400000000003</v>
      </c>
      <c r="L28" s="88">
        <v>68732</v>
      </c>
      <c r="M28" s="148">
        <v>75964.320000000007</v>
      </c>
      <c r="N28" s="117" t="s">
        <v>38</v>
      </c>
      <c r="O28" s="68">
        <v>1</v>
      </c>
      <c r="P28" s="62" t="s">
        <v>45</v>
      </c>
      <c r="Q28" s="63" t="s">
        <v>51</v>
      </c>
      <c r="R28" s="60" t="s">
        <v>50</v>
      </c>
      <c r="S28" s="59">
        <f t="shared" si="0"/>
        <v>0</v>
      </c>
      <c r="T28" s="65">
        <f t="shared" si="4"/>
        <v>0</v>
      </c>
      <c r="U28" s="59">
        <f t="shared" si="5"/>
        <v>4000</v>
      </c>
      <c r="V28" s="65">
        <f t="shared" si="4"/>
        <v>19000</v>
      </c>
      <c r="W28" s="66">
        <f t="shared" si="2"/>
        <v>117433</v>
      </c>
      <c r="X28" s="6">
        <f t="shared" si="6"/>
        <v>117433</v>
      </c>
    </row>
    <row r="29" spans="1:24" ht="20" customHeight="1">
      <c r="A29" s="3">
        <f t="shared" si="3"/>
        <v>8</v>
      </c>
      <c r="B29" s="7">
        <v>42226</v>
      </c>
      <c r="C29" s="75" t="s">
        <v>146</v>
      </c>
      <c r="D29" s="75" t="s">
        <v>147</v>
      </c>
      <c r="E29" s="75" t="s">
        <v>139</v>
      </c>
      <c r="F29" s="9" t="s">
        <v>230</v>
      </c>
      <c r="G29" s="9" t="s">
        <v>8</v>
      </c>
      <c r="H29" s="88">
        <v>3603.85</v>
      </c>
      <c r="I29" s="82"/>
      <c r="J29" s="82"/>
      <c r="K29" s="88"/>
      <c r="L29" s="88">
        <v>51058</v>
      </c>
      <c r="M29" s="148">
        <v>52000</v>
      </c>
      <c r="N29" s="67" t="s">
        <v>38</v>
      </c>
      <c r="O29" s="68">
        <v>2</v>
      </c>
      <c r="P29" s="69" t="s">
        <v>45</v>
      </c>
      <c r="Q29" s="70" t="s">
        <v>51</v>
      </c>
      <c r="R29" s="60" t="s">
        <v>50</v>
      </c>
      <c r="S29" s="59">
        <f t="shared" si="0"/>
        <v>0</v>
      </c>
      <c r="T29" s="65">
        <f t="shared" si="4"/>
        <v>0</v>
      </c>
      <c r="U29" s="59">
        <f t="shared" si="5"/>
        <v>3603.85</v>
      </c>
      <c r="V29" s="65">
        <f t="shared" si="4"/>
        <v>22603.85</v>
      </c>
      <c r="W29" s="66">
        <f t="shared" si="2"/>
        <v>113829.15</v>
      </c>
      <c r="X29" s="6">
        <f t="shared" si="6"/>
        <v>113829.15</v>
      </c>
    </row>
    <row r="30" spans="1:24" ht="20" hidden="1" customHeight="1">
      <c r="A30" s="3">
        <f t="shared" si="3"/>
        <v>9</v>
      </c>
      <c r="B30" s="7"/>
      <c r="C30" s="75" t="s">
        <v>151</v>
      </c>
      <c r="D30" s="8" t="s">
        <v>152</v>
      </c>
      <c r="E30" s="8" t="s">
        <v>136</v>
      </c>
      <c r="F30" s="9"/>
      <c r="G30" s="9" t="s">
        <v>32</v>
      </c>
      <c r="H30" s="88"/>
      <c r="I30" s="82"/>
      <c r="J30" s="82"/>
      <c r="K30" s="88"/>
      <c r="L30" s="88"/>
      <c r="M30" s="148"/>
      <c r="N30" s="67"/>
      <c r="O30" s="61"/>
      <c r="P30" s="100"/>
      <c r="Q30" s="104"/>
      <c r="R30" s="60"/>
      <c r="S30" s="59">
        <f t="shared" si="0"/>
        <v>0</v>
      </c>
      <c r="T30" s="65">
        <f t="shared" si="4"/>
        <v>0</v>
      </c>
      <c r="U30" s="59">
        <f t="shared" si="5"/>
        <v>0</v>
      </c>
      <c r="V30" s="65">
        <f t="shared" si="4"/>
        <v>22603.85</v>
      </c>
      <c r="W30" s="66">
        <f t="shared" si="2"/>
        <v>113829.15</v>
      </c>
      <c r="X30" s="6">
        <f t="shared" si="6"/>
        <v>113829.15</v>
      </c>
    </row>
    <row r="31" spans="1:24" ht="20" hidden="1" customHeight="1">
      <c r="A31" s="3">
        <f t="shared" si="3"/>
        <v>10</v>
      </c>
      <c r="B31" s="7"/>
      <c r="C31" s="8" t="s">
        <v>155</v>
      </c>
      <c r="D31" s="8" t="s">
        <v>156</v>
      </c>
      <c r="E31" s="8" t="s">
        <v>118</v>
      </c>
      <c r="F31" s="9"/>
      <c r="G31" s="9" t="s">
        <v>17</v>
      </c>
      <c r="H31" s="88"/>
      <c r="I31" s="82"/>
      <c r="J31" s="82"/>
      <c r="K31" s="88"/>
      <c r="L31" s="88"/>
      <c r="M31" s="148"/>
      <c r="N31" s="67"/>
      <c r="O31" s="68"/>
      <c r="P31" s="62"/>
      <c r="Q31" s="63"/>
      <c r="R31" s="60"/>
      <c r="S31" s="59">
        <f t="shared" si="0"/>
        <v>0</v>
      </c>
      <c r="T31" s="65">
        <f t="shared" si="4"/>
        <v>0</v>
      </c>
      <c r="U31" s="59">
        <f t="shared" si="5"/>
        <v>0</v>
      </c>
      <c r="V31" s="65">
        <f t="shared" si="4"/>
        <v>22603.85</v>
      </c>
      <c r="W31" s="66">
        <f t="shared" si="2"/>
        <v>113829.15</v>
      </c>
      <c r="X31" s="6">
        <f t="shared" si="6"/>
        <v>113829.15</v>
      </c>
    </row>
    <row r="32" spans="1:24" ht="20" hidden="1" customHeight="1">
      <c r="A32" s="3">
        <f t="shared" si="3"/>
        <v>11</v>
      </c>
      <c r="B32" s="7"/>
      <c r="C32" s="8" t="s">
        <v>157</v>
      </c>
      <c r="D32" s="8" t="s">
        <v>171</v>
      </c>
      <c r="E32" s="8" t="s">
        <v>139</v>
      </c>
      <c r="F32" s="9"/>
      <c r="G32" s="9" t="s">
        <v>17</v>
      </c>
      <c r="H32" s="88"/>
      <c r="I32" s="82"/>
      <c r="J32" s="82"/>
      <c r="K32" s="88"/>
      <c r="L32" s="88"/>
      <c r="M32" s="149"/>
      <c r="N32" s="58"/>
      <c r="O32" s="61"/>
      <c r="P32" s="100"/>
      <c r="Q32" s="63"/>
      <c r="R32" s="60"/>
      <c r="S32" s="59">
        <f t="shared" si="0"/>
        <v>0</v>
      </c>
      <c r="T32" s="65">
        <f t="shared" si="4"/>
        <v>0</v>
      </c>
      <c r="U32" s="59">
        <f t="shared" si="5"/>
        <v>0</v>
      </c>
      <c r="V32" s="65">
        <f t="shared" si="4"/>
        <v>22603.85</v>
      </c>
      <c r="W32" s="66">
        <f t="shared" si="2"/>
        <v>113829.15</v>
      </c>
      <c r="X32" s="6">
        <f t="shared" si="6"/>
        <v>113829.15</v>
      </c>
    </row>
    <row r="33" spans="1:24" ht="20" hidden="1" customHeight="1">
      <c r="A33" s="3">
        <f t="shared" si="3"/>
        <v>12</v>
      </c>
      <c r="B33" s="7"/>
      <c r="C33" s="8" t="s">
        <v>162</v>
      </c>
      <c r="D33" s="8" t="s">
        <v>163</v>
      </c>
      <c r="E33" s="8" t="s">
        <v>118</v>
      </c>
      <c r="F33" s="9"/>
      <c r="G33" s="9" t="s">
        <v>17</v>
      </c>
      <c r="H33" s="88"/>
      <c r="I33" s="82"/>
      <c r="J33" s="82"/>
      <c r="K33" s="88"/>
      <c r="L33" s="88"/>
      <c r="M33" s="149"/>
      <c r="N33" s="58"/>
      <c r="O33" s="61"/>
      <c r="P33" s="62"/>
      <c r="Q33" s="63"/>
      <c r="R33" s="60"/>
      <c r="S33" s="59">
        <f t="shared" si="0"/>
        <v>0</v>
      </c>
      <c r="T33" s="65">
        <f t="shared" si="4"/>
        <v>0</v>
      </c>
      <c r="U33" s="59">
        <f t="shared" si="5"/>
        <v>0</v>
      </c>
      <c r="V33" s="65">
        <f t="shared" si="4"/>
        <v>22603.85</v>
      </c>
      <c r="W33" s="66">
        <f t="shared" si="2"/>
        <v>113829.15</v>
      </c>
      <c r="X33" s="6">
        <f t="shared" si="6"/>
        <v>113829.15</v>
      </c>
    </row>
    <row r="34" spans="1:24" ht="20" hidden="1" customHeight="1">
      <c r="A34" s="3">
        <f t="shared" si="3"/>
        <v>13</v>
      </c>
      <c r="B34" s="7"/>
      <c r="C34" s="8" t="s">
        <v>164</v>
      </c>
      <c r="D34" s="8" t="s">
        <v>165</v>
      </c>
      <c r="E34" s="8" t="s">
        <v>136</v>
      </c>
      <c r="F34" s="9"/>
      <c r="G34" s="9" t="s">
        <v>32</v>
      </c>
      <c r="H34" s="88"/>
      <c r="I34" s="82"/>
      <c r="J34" s="82"/>
      <c r="K34" s="88"/>
      <c r="L34" s="88"/>
      <c r="M34" s="149"/>
      <c r="N34" s="67"/>
      <c r="O34" s="68"/>
      <c r="P34" s="62"/>
      <c r="Q34" s="63"/>
      <c r="R34" s="60"/>
      <c r="S34" s="59">
        <f t="shared" si="0"/>
        <v>0</v>
      </c>
      <c r="T34" s="65">
        <f t="shared" si="4"/>
        <v>0</v>
      </c>
      <c r="U34" s="59">
        <f t="shared" si="5"/>
        <v>0</v>
      </c>
      <c r="V34" s="65">
        <f t="shared" si="4"/>
        <v>22603.85</v>
      </c>
      <c r="W34" s="66">
        <f t="shared" si="2"/>
        <v>113829.15</v>
      </c>
      <c r="X34" s="6">
        <f t="shared" si="6"/>
        <v>113829.15</v>
      </c>
    </row>
    <row r="35" spans="1:24" ht="20" hidden="1" customHeight="1">
      <c r="A35" s="3">
        <f t="shared" si="3"/>
        <v>14</v>
      </c>
      <c r="B35" s="7"/>
      <c r="C35" s="8" t="s">
        <v>167</v>
      </c>
      <c r="D35" s="8" t="s">
        <v>168</v>
      </c>
      <c r="E35" s="8" t="s">
        <v>139</v>
      </c>
      <c r="F35" s="9"/>
      <c r="G35" s="9" t="s">
        <v>17</v>
      </c>
      <c r="H35" s="88"/>
      <c r="I35" s="82"/>
      <c r="J35" s="82"/>
      <c r="K35" s="88"/>
      <c r="L35" s="88"/>
      <c r="M35" s="149"/>
      <c r="N35" s="58"/>
      <c r="O35" s="61"/>
      <c r="P35" s="69"/>
      <c r="Q35" s="70"/>
      <c r="R35" s="60"/>
      <c r="S35" s="59">
        <f t="shared" si="0"/>
        <v>0</v>
      </c>
      <c r="T35" s="65">
        <f t="shared" si="4"/>
        <v>0</v>
      </c>
      <c r="U35" s="59">
        <f t="shared" si="5"/>
        <v>0</v>
      </c>
      <c r="V35" s="65">
        <f t="shared" si="4"/>
        <v>22603.85</v>
      </c>
      <c r="W35" s="66">
        <f t="shared" si="2"/>
        <v>113829.15</v>
      </c>
      <c r="X35" s="6">
        <f t="shared" si="6"/>
        <v>113829.15</v>
      </c>
    </row>
    <row r="36" spans="1:24" ht="20" customHeight="1">
      <c r="A36" s="3">
        <f t="shared" si="3"/>
        <v>15</v>
      </c>
      <c r="B36" s="7">
        <v>42237</v>
      </c>
      <c r="C36" s="8" t="s">
        <v>169</v>
      </c>
      <c r="D36" s="8" t="s">
        <v>170</v>
      </c>
      <c r="E36" s="8" t="s">
        <v>139</v>
      </c>
      <c r="F36" s="9" t="s">
        <v>235</v>
      </c>
      <c r="G36" s="9" t="s">
        <v>8</v>
      </c>
      <c r="H36" s="88">
        <v>5000</v>
      </c>
      <c r="I36" s="82"/>
      <c r="J36" s="82"/>
      <c r="K36" s="88"/>
      <c r="L36" s="88">
        <v>93769</v>
      </c>
      <c r="M36" s="148">
        <v>95500</v>
      </c>
      <c r="N36" s="58" t="s">
        <v>38</v>
      </c>
      <c r="O36" s="61">
        <v>1</v>
      </c>
      <c r="P36" s="62" t="s">
        <v>45</v>
      </c>
      <c r="Q36" s="63" t="s">
        <v>51</v>
      </c>
      <c r="R36" s="60" t="s">
        <v>50</v>
      </c>
      <c r="S36" s="59">
        <f t="shared" si="0"/>
        <v>0</v>
      </c>
      <c r="T36" s="65">
        <f t="shared" si="4"/>
        <v>0</v>
      </c>
      <c r="U36" s="59">
        <f t="shared" si="5"/>
        <v>5000</v>
      </c>
      <c r="V36" s="65">
        <f t="shared" si="4"/>
        <v>27603.85</v>
      </c>
      <c r="W36" s="66">
        <f t="shared" si="2"/>
        <v>108829.15</v>
      </c>
      <c r="X36" s="6">
        <f t="shared" si="6"/>
        <v>108829.15</v>
      </c>
    </row>
    <row r="37" spans="1:24" ht="20" hidden="1" customHeight="1">
      <c r="A37" s="3">
        <f t="shared" si="3"/>
        <v>16</v>
      </c>
      <c r="B37" s="7"/>
      <c r="C37" s="8" t="s">
        <v>173</v>
      </c>
      <c r="D37" s="8" t="s">
        <v>174</v>
      </c>
      <c r="E37" s="8" t="s">
        <v>136</v>
      </c>
      <c r="F37" s="9"/>
      <c r="G37" s="9" t="s">
        <v>32</v>
      </c>
      <c r="H37" s="88"/>
      <c r="I37" s="82"/>
      <c r="J37" s="82"/>
      <c r="K37" s="88"/>
      <c r="L37" s="88"/>
      <c r="M37" s="148"/>
      <c r="N37" s="67"/>
      <c r="O37" s="68"/>
      <c r="P37" s="62"/>
      <c r="Q37" s="63"/>
      <c r="R37" s="60"/>
      <c r="S37" s="59">
        <f t="shared" si="0"/>
        <v>0</v>
      </c>
      <c r="T37" s="65">
        <f t="shared" si="4"/>
        <v>0</v>
      </c>
      <c r="U37" s="59">
        <f t="shared" si="5"/>
        <v>0</v>
      </c>
      <c r="V37" s="65">
        <f t="shared" si="4"/>
        <v>27603.85</v>
      </c>
      <c r="W37" s="66">
        <f t="shared" si="2"/>
        <v>108829.15</v>
      </c>
      <c r="X37" s="6">
        <f t="shared" si="6"/>
        <v>108829.15</v>
      </c>
    </row>
    <row r="38" spans="1:24" ht="20" hidden="1" customHeight="1">
      <c r="A38" s="3">
        <f t="shared" si="3"/>
        <v>17</v>
      </c>
      <c r="B38" s="7"/>
      <c r="C38" s="8" t="s">
        <v>204</v>
      </c>
      <c r="D38" s="8" t="s">
        <v>207</v>
      </c>
      <c r="E38" s="8" t="s">
        <v>139</v>
      </c>
      <c r="F38" s="9"/>
      <c r="G38" s="9" t="s">
        <v>17</v>
      </c>
      <c r="H38" s="88"/>
      <c r="I38" s="82"/>
      <c r="J38" s="82"/>
      <c r="K38" s="88"/>
      <c r="L38" s="88"/>
      <c r="M38" s="148"/>
      <c r="N38" s="67"/>
      <c r="O38" s="68"/>
      <c r="P38" s="62"/>
      <c r="Q38" s="63"/>
      <c r="R38" s="60"/>
      <c r="S38" s="59">
        <f t="shared" si="0"/>
        <v>0</v>
      </c>
      <c r="T38" s="65">
        <f t="shared" si="4"/>
        <v>0</v>
      </c>
      <c r="U38" s="59">
        <f t="shared" si="5"/>
        <v>0</v>
      </c>
      <c r="V38" s="65">
        <f t="shared" si="4"/>
        <v>27603.85</v>
      </c>
      <c r="W38" s="66">
        <f t="shared" si="2"/>
        <v>108829.15</v>
      </c>
      <c r="X38" s="6">
        <f t="shared" si="6"/>
        <v>108829.15</v>
      </c>
    </row>
    <row r="39" spans="1:24" ht="20" customHeight="1">
      <c r="A39" s="3">
        <f t="shared" si="3"/>
        <v>18</v>
      </c>
      <c r="B39" s="7">
        <v>42275</v>
      </c>
      <c r="C39" s="8" t="s">
        <v>205</v>
      </c>
      <c r="D39" s="8" t="s">
        <v>206</v>
      </c>
      <c r="E39" s="8" t="s">
        <v>118</v>
      </c>
      <c r="F39" s="76" t="s">
        <v>262</v>
      </c>
      <c r="G39" s="9" t="s">
        <v>8</v>
      </c>
      <c r="H39" s="88">
        <v>5000</v>
      </c>
      <c r="I39" s="82"/>
      <c r="J39" s="82">
        <v>10.25</v>
      </c>
      <c r="K39" s="88"/>
      <c r="L39" s="88">
        <v>97206</v>
      </c>
      <c r="M39" s="148">
        <v>99000</v>
      </c>
      <c r="N39" s="67" t="s">
        <v>38</v>
      </c>
      <c r="O39" s="68">
        <v>1</v>
      </c>
      <c r="P39" s="69" t="s">
        <v>45</v>
      </c>
      <c r="Q39" s="70" t="s">
        <v>51</v>
      </c>
      <c r="R39" s="60" t="s">
        <v>50</v>
      </c>
      <c r="S39" s="59">
        <f t="shared" si="0"/>
        <v>0</v>
      </c>
      <c r="T39" s="65">
        <f t="shared" ref="T39:T95" si="7">S39+T38</f>
        <v>0</v>
      </c>
      <c r="U39" s="59">
        <f t="shared" si="5"/>
        <v>5000</v>
      </c>
      <c r="V39" s="65">
        <f t="shared" ref="V39:V95" si="8">U39+V38</f>
        <v>32603.85</v>
      </c>
      <c r="W39" s="66">
        <f t="shared" si="2"/>
        <v>103829.15</v>
      </c>
      <c r="X39" s="6">
        <f t="shared" si="6"/>
        <v>103829.15</v>
      </c>
    </row>
    <row r="40" spans="1:24" ht="20" customHeight="1">
      <c r="A40" s="3">
        <f t="shared" si="3"/>
        <v>19</v>
      </c>
      <c r="B40" s="7">
        <v>42269</v>
      </c>
      <c r="C40" s="8" t="s">
        <v>208</v>
      </c>
      <c r="D40" s="8" t="s">
        <v>209</v>
      </c>
      <c r="E40" s="8" t="s">
        <v>139</v>
      </c>
      <c r="F40" s="76" t="s">
        <v>263</v>
      </c>
      <c r="G40" s="9" t="s">
        <v>8</v>
      </c>
      <c r="H40" s="88">
        <v>4097</v>
      </c>
      <c r="I40" s="82"/>
      <c r="J40" s="82">
        <v>15</v>
      </c>
      <c r="K40" s="88"/>
      <c r="L40" s="88">
        <v>106700</v>
      </c>
      <c r="M40" s="148">
        <v>110000</v>
      </c>
      <c r="N40" s="67" t="s">
        <v>38</v>
      </c>
      <c r="O40" s="68">
        <v>3</v>
      </c>
      <c r="P40" s="62" t="s">
        <v>45</v>
      </c>
      <c r="Q40" s="63" t="s">
        <v>58</v>
      </c>
      <c r="R40" s="60" t="s">
        <v>49</v>
      </c>
      <c r="S40" s="59">
        <f t="shared" si="0"/>
        <v>0</v>
      </c>
      <c r="T40" s="65">
        <f t="shared" si="7"/>
        <v>0</v>
      </c>
      <c r="U40" s="59">
        <f t="shared" si="5"/>
        <v>4097</v>
      </c>
      <c r="V40" s="65">
        <f t="shared" si="8"/>
        <v>36700.85</v>
      </c>
      <c r="W40" s="66">
        <f t="shared" si="2"/>
        <v>99732.15</v>
      </c>
      <c r="X40" s="6">
        <f t="shared" si="6"/>
        <v>99732.15</v>
      </c>
    </row>
    <row r="41" spans="1:24" ht="20" customHeight="1">
      <c r="A41" s="3">
        <f t="shared" si="3"/>
        <v>20</v>
      </c>
      <c r="B41" s="7">
        <v>42310</v>
      </c>
      <c r="C41" s="8" t="s">
        <v>214</v>
      </c>
      <c r="D41" s="8" t="s">
        <v>215</v>
      </c>
      <c r="E41" s="8" t="s">
        <v>139</v>
      </c>
      <c r="F41" s="76" t="s">
        <v>295</v>
      </c>
      <c r="G41" s="9" t="s">
        <v>8</v>
      </c>
      <c r="H41" s="88">
        <v>5000</v>
      </c>
      <c r="I41" s="82"/>
      <c r="J41" s="82">
        <v>18.5</v>
      </c>
      <c r="K41" s="88"/>
      <c r="L41" s="88">
        <v>68402</v>
      </c>
      <c r="M41" s="148">
        <v>77907.17</v>
      </c>
      <c r="N41" s="67" t="s">
        <v>28</v>
      </c>
      <c r="O41" s="68">
        <v>1</v>
      </c>
      <c r="P41" s="62" t="s">
        <v>45</v>
      </c>
      <c r="Q41" s="63" t="s">
        <v>51</v>
      </c>
      <c r="R41" s="60" t="s">
        <v>49</v>
      </c>
      <c r="S41" s="59">
        <f t="shared" si="0"/>
        <v>0</v>
      </c>
      <c r="T41" s="65">
        <f t="shared" si="7"/>
        <v>0</v>
      </c>
      <c r="U41" s="59">
        <f t="shared" si="5"/>
        <v>5000</v>
      </c>
      <c r="V41" s="65">
        <f t="shared" si="8"/>
        <v>41700.85</v>
      </c>
      <c r="W41" s="66">
        <f t="shared" si="2"/>
        <v>94732.15</v>
      </c>
      <c r="X41" s="6">
        <f t="shared" si="6"/>
        <v>94732.15</v>
      </c>
    </row>
    <row r="42" spans="1:24" ht="20" customHeight="1">
      <c r="A42" s="3">
        <f t="shared" si="3"/>
        <v>21</v>
      </c>
      <c r="B42" s="7">
        <v>42298</v>
      </c>
      <c r="C42" s="75" t="s">
        <v>217</v>
      </c>
      <c r="D42" s="75" t="s">
        <v>218</v>
      </c>
      <c r="E42" s="214" t="s">
        <v>117</v>
      </c>
      <c r="F42" s="76" t="s">
        <v>280</v>
      </c>
      <c r="G42" s="76" t="s">
        <v>8</v>
      </c>
      <c r="H42" s="88">
        <v>3586.03</v>
      </c>
      <c r="I42" s="82"/>
      <c r="J42" s="82">
        <v>16</v>
      </c>
      <c r="K42" s="88"/>
      <c r="L42" s="88">
        <v>100601</v>
      </c>
      <c r="M42" s="148">
        <v>102458</v>
      </c>
      <c r="N42" s="67" t="s">
        <v>38</v>
      </c>
      <c r="O42" s="68">
        <v>1</v>
      </c>
      <c r="P42" s="62" t="s">
        <v>45</v>
      </c>
      <c r="Q42" s="63" t="s">
        <v>51</v>
      </c>
      <c r="R42" s="60" t="s">
        <v>50</v>
      </c>
      <c r="S42" s="59">
        <f t="shared" si="0"/>
        <v>0</v>
      </c>
      <c r="T42" s="65">
        <f t="shared" si="7"/>
        <v>0</v>
      </c>
      <c r="U42" s="59">
        <f t="shared" si="5"/>
        <v>3586.03</v>
      </c>
      <c r="V42" s="65">
        <f t="shared" si="8"/>
        <v>45286.879999999997</v>
      </c>
      <c r="W42" s="66">
        <f t="shared" si="2"/>
        <v>91146.12</v>
      </c>
      <c r="X42" s="6">
        <f t="shared" si="6"/>
        <v>91146.12</v>
      </c>
    </row>
    <row r="43" spans="1:24" ht="20" customHeight="1">
      <c r="A43" s="3">
        <f t="shared" si="3"/>
        <v>22</v>
      </c>
      <c r="B43" s="7">
        <v>42313</v>
      </c>
      <c r="C43" s="8" t="s">
        <v>248</v>
      </c>
      <c r="D43" s="8" t="s">
        <v>249</v>
      </c>
      <c r="E43" s="8" t="s">
        <v>117</v>
      </c>
      <c r="F43" s="76" t="s">
        <v>293</v>
      </c>
      <c r="G43" s="9" t="s">
        <v>8</v>
      </c>
      <c r="H43" s="88">
        <v>5000</v>
      </c>
      <c r="I43" s="82"/>
      <c r="J43" s="82">
        <v>14</v>
      </c>
      <c r="K43" s="88"/>
      <c r="L43" s="88">
        <v>98188</v>
      </c>
      <c r="M43" s="148">
        <v>100000</v>
      </c>
      <c r="N43" s="67" t="s">
        <v>38</v>
      </c>
      <c r="O43" s="68">
        <v>2</v>
      </c>
      <c r="P43" s="69" t="s">
        <v>45</v>
      </c>
      <c r="Q43" s="70" t="s">
        <v>51</v>
      </c>
      <c r="R43" s="60" t="s">
        <v>50</v>
      </c>
      <c r="S43" s="59">
        <f t="shared" si="0"/>
        <v>0</v>
      </c>
      <c r="T43" s="65">
        <f t="shared" si="7"/>
        <v>0</v>
      </c>
      <c r="U43" s="59">
        <f t="shared" si="5"/>
        <v>5000</v>
      </c>
      <c r="V43" s="65">
        <f t="shared" si="8"/>
        <v>50286.879999999997</v>
      </c>
      <c r="W43" s="66">
        <f t="shared" si="2"/>
        <v>86146.12</v>
      </c>
      <c r="X43" s="6">
        <f t="shared" si="6"/>
        <v>86146.12</v>
      </c>
    </row>
    <row r="44" spans="1:24" ht="20" hidden="1" customHeight="1">
      <c r="A44" s="3">
        <f t="shared" si="3"/>
        <v>23</v>
      </c>
      <c r="B44" s="7"/>
      <c r="C44" s="75" t="s">
        <v>258</v>
      </c>
      <c r="D44" s="75" t="s">
        <v>132</v>
      </c>
      <c r="E44" s="75" t="s">
        <v>118</v>
      </c>
      <c r="F44" s="9"/>
      <c r="G44" s="9" t="s">
        <v>17</v>
      </c>
      <c r="H44" s="88"/>
      <c r="I44" s="82"/>
      <c r="J44" s="82"/>
      <c r="K44" s="88"/>
      <c r="L44" s="88"/>
      <c r="M44" s="148"/>
      <c r="N44" s="67"/>
      <c r="O44" s="68"/>
      <c r="P44" s="62"/>
      <c r="Q44" s="63"/>
      <c r="R44" s="60"/>
      <c r="S44" s="59">
        <f t="shared" si="0"/>
        <v>0</v>
      </c>
      <c r="T44" s="65">
        <f t="shared" si="7"/>
        <v>0</v>
      </c>
      <c r="U44" s="59">
        <f t="shared" si="5"/>
        <v>0</v>
      </c>
      <c r="V44" s="65">
        <f t="shared" si="8"/>
        <v>50286.879999999997</v>
      </c>
      <c r="W44" s="66">
        <f t="shared" si="2"/>
        <v>86146.12</v>
      </c>
      <c r="X44" s="6">
        <f t="shared" si="6"/>
        <v>86146.12</v>
      </c>
    </row>
    <row r="45" spans="1:24" ht="20" customHeight="1">
      <c r="A45" s="3">
        <f t="shared" si="3"/>
        <v>24</v>
      </c>
      <c r="B45" s="7">
        <v>42376</v>
      </c>
      <c r="C45" s="75" t="s">
        <v>269</v>
      </c>
      <c r="D45" s="75" t="s">
        <v>270</v>
      </c>
      <c r="E45" s="75" t="s">
        <v>139</v>
      </c>
      <c r="F45" s="76" t="s">
        <v>304</v>
      </c>
      <c r="G45" s="9" t="s">
        <v>8</v>
      </c>
      <c r="H45" s="88">
        <v>5000</v>
      </c>
      <c r="I45" s="82"/>
      <c r="J45" s="82"/>
      <c r="K45" s="88"/>
      <c r="L45" s="88">
        <v>73641</v>
      </c>
      <c r="M45" s="148">
        <v>75000</v>
      </c>
      <c r="N45" s="58" t="s">
        <v>38</v>
      </c>
      <c r="O45" s="61">
        <v>1</v>
      </c>
      <c r="P45" s="69" t="s">
        <v>45</v>
      </c>
      <c r="Q45" s="70" t="s">
        <v>51</v>
      </c>
      <c r="R45" s="60" t="s">
        <v>48</v>
      </c>
      <c r="S45" s="59">
        <f t="shared" si="0"/>
        <v>0</v>
      </c>
      <c r="T45" s="65">
        <f t="shared" si="7"/>
        <v>0</v>
      </c>
      <c r="U45" s="59">
        <f t="shared" si="5"/>
        <v>5000</v>
      </c>
      <c r="V45" s="65">
        <f t="shared" si="8"/>
        <v>55286.879999999997</v>
      </c>
      <c r="W45" s="66">
        <f t="shared" si="2"/>
        <v>81146.12</v>
      </c>
      <c r="X45" s="6">
        <f t="shared" si="6"/>
        <v>81146.12</v>
      </c>
    </row>
    <row r="46" spans="1:24" ht="20" customHeight="1">
      <c r="A46" s="3">
        <v>25</v>
      </c>
      <c r="B46" s="7">
        <v>42338</v>
      </c>
      <c r="C46" s="75" t="s">
        <v>273</v>
      </c>
      <c r="D46" s="75" t="s">
        <v>272</v>
      </c>
      <c r="E46" s="75" t="s">
        <v>117</v>
      </c>
      <c r="F46" s="76" t="s">
        <v>306</v>
      </c>
      <c r="G46" s="9" t="s">
        <v>8</v>
      </c>
      <c r="H46" s="88">
        <v>3690.84</v>
      </c>
      <c r="I46" s="82"/>
      <c r="J46" s="82"/>
      <c r="K46" s="88"/>
      <c r="L46" s="88">
        <v>75605</v>
      </c>
      <c r="M46" s="148">
        <v>77000</v>
      </c>
      <c r="N46" s="67" t="s">
        <v>38</v>
      </c>
      <c r="O46" s="61">
        <v>1</v>
      </c>
      <c r="P46" s="62" t="s">
        <v>45</v>
      </c>
      <c r="Q46" s="63" t="s">
        <v>51</v>
      </c>
      <c r="R46" s="60" t="s">
        <v>50</v>
      </c>
      <c r="S46" s="59">
        <f t="shared" si="0"/>
        <v>0</v>
      </c>
      <c r="T46" s="65">
        <f t="shared" si="7"/>
        <v>0</v>
      </c>
      <c r="U46" s="59">
        <f t="shared" si="5"/>
        <v>3690.84</v>
      </c>
      <c r="V46" s="65">
        <f t="shared" si="8"/>
        <v>58977.72</v>
      </c>
      <c r="W46" s="66">
        <f t="shared" si="2"/>
        <v>77455.28</v>
      </c>
      <c r="X46" s="6">
        <f t="shared" si="6"/>
        <v>77455.28</v>
      </c>
    </row>
    <row r="47" spans="1:24" ht="20" customHeight="1">
      <c r="A47" s="3">
        <f t="shared" ref="A47:A67" si="9">A46+1</f>
        <v>26</v>
      </c>
      <c r="B47" s="7">
        <v>42381</v>
      </c>
      <c r="C47" s="8" t="s">
        <v>282</v>
      </c>
      <c r="D47" s="8" t="s">
        <v>285</v>
      </c>
      <c r="E47" s="8" t="s">
        <v>139</v>
      </c>
      <c r="F47" s="9" t="s">
        <v>332</v>
      </c>
      <c r="G47" s="9" t="s">
        <v>8</v>
      </c>
      <c r="H47" s="88">
        <v>5000</v>
      </c>
      <c r="I47" s="82"/>
      <c r="J47" s="82"/>
      <c r="K47" s="88"/>
      <c r="L47" s="88">
        <v>75113</v>
      </c>
      <c r="M47" s="88">
        <v>76500</v>
      </c>
      <c r="N47" s="67" t="s">
        <v>38</v>
      </c>
      <c r="O47" s="68">
        <v>1</v>
      </c>
      <c r="P47" s="62" t="s">
        <v>45</v>
      </c>
      <c r="Q47" s="63" t="s">
        <v>51</v>
      </c>
      <c r="R47" s="60" t="s">
        <v>50</v>
      </c>
      <c r="S47" s="59">
        <f t="shared" si="0"/>
        <v>0</v>
      </c>
      <c r="T47" s="65">
        <f t="shared" si="7"/>
        <v>0</v>
      </c>
      <c r="U47" s="59">
        <f t="shared" si="5"/>
        <v>5000</v>
      </c>
      <c r="V47" s="65">
        <f t="shared" si="8"/>
        <v>63977.72</v>
      </c>
      <c r="W47" s="66">
        <f t="shared" si="2"/>
        <v>72455.28</v>
      </c>
      <c r="X47" s="6">
        <f t="shared" si="6"/>
        <v>72455.28</v>
      </c>
    </row>
    <row r="48" spans="1:24" ht="20" hidden="1" customHeight="1">
      <c r="A48" s="3">
        <f t="shared" si="9"/>
        <v>27</v>
      </c>
      <c r="B48" s="7"/>
      <c r="C48" s="8" t="s">
        <v>286</v>
      </c>
      <c r="D48" s="8" t="s">
        <v>287</v>
      </c>
      <c r="E48" s="8" t="s">
        <v>118</v>
      </c>
      <c r="F48" s="9"/>
      <c r="G48" s="9" t="s">
        <v>17</v>
      </c>
      <c r="H48" s="88"/>
      <c r="I48" s="82"/>
      <c r="J48" s="82"/>
      <c r="K48" s="88"/>
      <c r="L48" s="88"/>
      <c r="M48" s="148"/>
      <c r="N48" s="67"/>
      <c r="O48" s="68"/>
      <c r="P48" s="62"/>
      <c r="Q48" s="63"/>
      <c r="R48" s="60"/>
      <c r="S48" s="59">
        <f t="shared" si="0"/>
        <v>0</v>
      </c>
      <c r="T48" s="65">
        <f t="shared" si="7"/>
        <v>0</v>
      </c>
      <c r="U48" s="59">
        <f t="shared" si="5"/>
        <v>0</v>
      </c>
      <c r="V48" s="65">
        <f t="shared" si="8"/>
        <v>63977.72</v>
      </c>
      <c r="W48" s="66">
        <f t="shared" si="2"/>
        <v>72455.28</v>
      </c>
      <c r="X48" s="6">
        <f t="shared" si="6"/>
        <v>72455.28</v>
      </c>
    </row>
    <row r="49" spans="1:24" ht="20" customHeight="1">
      <c r="A49" s="3">
        <f t="shared" si="9"/>
        <v>28</v>
      </c>
      <c r="B49" s="7">
        <v>42404</v>
      </c>
      <c r="C49" s="75" t="s">
        <v>299</v>
      </c>
      <c r="D49" s="75" t="s">
        <v>300</v>
      </c>
      <c r="E49" s="75" t="s">
        <v>139</v>
      </c>
      <c r="F49" s="9" t="s">
        <v>341</v>
      </c>
      <c r="G49" s="76" t="s">
        <v>8</v>
      </c>
      <c r="H49" s="88">
        <v>5000</v>
      </c>
      <c r="I49" s="82"/>
      <c r="J49" s="82"/>
      <c r="K49" s="88"/>
      <c r="L49" s="88">
        <v>47476</v>
      </c>
      <c r="M49" s="148">
        <v>49975</v>
      </c>
      <c r="N49" s="67" t="s">
        <v>38</v>
      </c>
      <c r="O49" s="68">
        <v>1</v>
      </c>
      <c r="P49" s="62" t="s">
        <v>45</v>
      </c>
      <c r="Q49" s="63" t="s">
        <v>51</v>
      </c>
      <c r="R49" s="60" t="s">
        <v>50</v>
      </c>
      <c r="S49" s="59">
        <f t="shared" si="0"/>
        <v>0</v>
      </c>
      <c r="T49" s="65">
        <f t="shared" si="7"/>
        <v>0</v>
      </c>
      <c r="U49" s="59">
        <f t="shared" si="5"/>
        <v>5000</v>
      </c>
      <c r="V49" s="65">
        <f t="shared" si="8"/>
        <v>68977.72</v>
      </c>
      <c r="W49" s="66">
        <f t="shared" si="2"/>
        <v>67455.28</v>
      </c>
      <c r="X49" s="6">
        <f t="shared" si="6"/>
        <v>67455.28</v>
      </c>
    </row>
    <row r="50" spans="1:24" ht="20" hidden="1" customHeight="1">
      <c r="A50" s="3">
        <f t="shared" si="9"/>
        <v>29</v>
      </c>
      <c r="B50" s="7"/>
      <c r="C50" s="8" t="s">
        <v>310</v>
      </c>
      <c r="D50" s="8" t="s">
        <v>311</v>
      </c>
      <c r="E50" s="8" t="s">
        <v>139</v>
      </c>
      <c r="F50" s="9"/>
      <c r="G50" s="9" t="s">
        <v>17</v>
      </c>
      <c r="H50" s="88"/>
      <c r="I50" s="82"/>
      <c r="J50" s="82"/>
      <c r="K50" s="88"/>
      <c r="L50" s="88"/>
      <c r="M50" s="148"/>
      <c r="N50" s="67"/>
      <c r="O50" s="68"/>
      <c r="P50" s="62"/>
      <c r="Q50" s="63"/>
      <c r="R50" s="60"/>
      <c r="S50" s="59">
        <f t="shared" si="0"/>
        <v>0</v>
      </c>
      <c r="T50" s="65">
        <f t="shared" si="7"/>
        <v>0</v>
      </c>
      <c r="U50" s="59">
        <f t="shared" si="5"/>
        <v>0</v>
      </c>
      <c r="V50" s="65">
        <f t="shared" si="8"/>
        <v>68977.72</v>
      </c>
      <c r="W50" s="66">
        <f t="shared" si="2"/>
        <v>67455.28</v>
      </c>
      <c r="X50" s="6">
        <f t="shared" si="6"/>
        <v>67455.28</v>
      </c>
    </row>
    <row r="51" spans="1:24" ht="20" customHeight="1">
      <c r="A51" s="3">
        <f t="shared" si="9"/>
        <v>30</v>
      </c>
      <c r="B51" s="7"/>
      <c r="C51" s="8" t="s">
        <v>415</v>
      </c>
      <c r="D51" s="8" t="s">
        <v>327</v>
      </c>
      <c r="E51" s="8" t="s">
        <v>139</v>
      </c>
      <c r="F51" s="9"/>
      <c r="G51" s="9" t="s">
        <v>17</v>
      </c>
      <c r="H51" s="88">
        <v>5000</v>
      </c>
      <c r="I51" s="82"/>
      <c r="J51" s="82"/>
      <c r="K51" s="88"/>
      <c r="L51" s="88"/>
      <c r="M51" s="148"/>
      <c r="N51" s="67"/>
      <c r="O51" s="61"/>
      <c r="P51" s="62"/>
      <c r="Q51" s="63"/>
      <c r="R51" s="60"/>
      <c r="S51" s="59">
        <f t="shared" si="0"/>
        <v>0</v>
      </c>
      <c r="T51" s="65">
        <f t="shared" si="7"/>
        <v>0</v>
      </c>
      <c r="U51" s="59">
        <f t="shared" si="5"/>
        <v>0</v>
      </c>
      <c r="V51" s="65">
        <f t="shared" si="8"/>
        <v>68977.72</v>
      </c>
      <c r="W51" s="66">
        <f t="shared" si="2"/>
        <v>67455.28</v>
      </c>
      <c r="X51" s="6">
        <f t="shared" si="6"/>
        <v>67455.28</v>
      </c>
    </row>
    <row r="52" spans="1:24" ht="20" customHeight="1">
      <c r="A52" s="3">
        <f t="shared" si="9"/>
        <v>31</v>
      </c>
      <c r="B52" s="7">
        <v>42457</v>
      </c>
      <c r="C52" s="8" t="s">
        <v>328</v>
      </c>
      <c r="D52" s="8" t="s">
        <v>311</v>
      </c>
      <c r="E52" s="8" t="s">
        <v>139</v>
      </c>
      <c r="F52" s="9" t="s">
        <v>396</v>
      </c>
      <c r="G52" s="9" t="s">
        <v>8</v>
      </c>
      <c r="H52" s="88">
        <v>5000</v>
      </c>
      <c r="I52" s="82"/>
      <c r="J52" s="82"/>
      <c r="K52" s="88"/>
      <c r="L52" s="88">
        <v>77400</v>
      </c>
      <c r="M52" s="148">
        <v>86000</v>
      </c>
      <c r="N52" s="67" t="s">
        <v>38</v>
      </c>
      <c r="O52" s="68">
        <v>1</v>
      </c>
      <c r="P52" s="69" t="s">
        <v>45</v>
      </c>
      <c r="Q52" s="70" t="s">
        <v>51</v>
      </c>
      <c r="R52" s="60" t="s">
        <v>50</v>
      </c>
      <c r="S52" s="59">
        <f t="shared" si="0"/>
        <v>0</v>
      </c>
      <c r="T52" s="65">
        <f t="shared" si="7"/>
        <v>0</v>
      </c>
      <c r="U52" s="59">
        <f t="shared" si="5"/>
        <v>5000</v>
      </c>
      <c r="V52" s="65">
        <f t="shared" si="8"/>
        <v>73977.72</v>
      </c>
      <c r="W52" s="66">
        <f t="shared" si="2"/>
        <v>62455.28</v>
      </c>
      <c r="X52" s="6">
        <f t="shared" si="6"/>
        <v>62455.28</v>
      </c>
    </row>
    <row r="53" spans="1:24" ht="20" hidden="1" customHeight="1">
      <c r="A53" s="3">
        <f t="shared" si="9"/>
        <v>32</v>
      </c>
      <c r="B53" s="7"/>
      <c r="C53" s="75" t="s">
        <v>343</v>
      </c>
      <c r="D53" s="75"/>
      <c r="E53" s="75"/>
      <c r="F53" s="9"/>
      <c r="G53" s="76" t="s">
        <v>17</v>
      </c>
      <c r="H53" s="88"/>
      <c r="I53" s="82"/>
      <c r="J53" s="82"/>
      <c r="K53" s="88"/>
      <c r="L53" s="88"/>
      <c r="M53" s="148"/>
      <c r="N53" s="67"/>
      <c r="O53" s="68"/>
      <c r="P53" s="62"/>
      <c r="Q53" s="63"/>
      <c r="R53" s="60"/>
      <c r="S53" s="59">
        <f t="shared" si="0"/>
        <v>0</v>
      </c>
      <c r="T53" s="65">
        <f t="shared" si="7"/>
        <v>0</v>
      </c>
      <c r="U53" s="59">
        <f t="shared" si="5"/>
        <v>0</v>
      </c>
      <c r="V53" s="65">
        <f t="shared" si="8"/>
        <v>73977.72</v>
      </c>
      <c r="W53" s="66">
        <f t="shared" si="2"/>
        <v>62455.28</v>
      </c>
      <c r="X53" s="6">
        <f t="shared" si="6"/>
        <v>62455.28</v>
      </c>
    </row>
    <row r="54" spans="1:24" ht="20" customHeight="1">
      <c r="A54" s="3">
        <f t="shared" si="9"/>
        <v>33</v>
      </c>
      <c r="B54" s="7">
        <v>42480</v>
      </c>
      <c r="C54" s="75" t="s">
        <v>344</v>
      </c>
      <c r="D54" s="75" t="s">
        <v>349</v>
      </c>
      <c r="E54" s="75" t="s">
        <v>136</v>
      </c>
      <c r="F54" s="9" t="s">
        <v>375</v>
      </c>
      <c r="G54" s="76" t="s">
        <v>8</v>
      </c>
      <c r="H54" s="88">
        <v>5000</v>
      </c>
      <c r="I54" s="82"/>
      <c r="J54" s="82"/>
      <c r="K54" s="88"/>
      <c r="L54" s="88">
        <v>102999</v>
      </c>
      <c r="M54" s="148">
        <v>104900</v>
      </c>
      <c r="N54" s="67" t="s">
        <v>38</v>
      </c>
      <c r="O54" s="68">
        <v>1</v>
      </c>
      <c r="P54" s="62" t="s">
        <v>45</v>
      </c>
      <c r="Q54" s="63" t="s">
        <v>51</v>
      </c>
      <c r="R54" s="60" t="s">
        <v>50</v>
      </c>
      <c r="S54" s="59">
        <f t="shared" ref="S54:S85" si="10">IF(G54="Pending", H54, 0)</f>
        <v>0</v>
      </c>
      <c r="T54" s="65">
        <f t="shared" si="7"/>
        <v>0</v>
      </c>
      <c r="U54" s="59">
        <f t="shared" si="5"/>
        <v>5000</v>
      </c>
      <c r="V54" s="65">
        <f t="shared" si="8"/>
        <v>78977.72</v>
      </c>
      <c r="W54" s="66">
        <f t="shared" si="2"/>
        <v>57455.28</v>
      </c>
      <c r="X54" s="6">
        <f t="shared" si="6"/>
        <v>57455.28</v>
      </c>
    </row>
    <row r="55" spans="1:24" ht="20" hidden="1" customHeight="1">
      <c r="A55" s="3">
        <f t="shared" si="9"/>
        <v>34</v>
      </c>
      <c r="B55" s="7"/>
      <c r="C55" s="8" t="s">
        <v>345</v>
      </c>
      <c r="D55" s="8" t="s">
        <v>356</v>
      </c>
      <c r="E55" s="8" t="s">
        <v>118</v>
      </c>
      <c r="F55" s="9"/>
      <c r="G55" s="9" t="s">
        <v>17</v>
      </c>
      <c r="H55" s="88"/>
      <c r="I55" s="82"/>
      <c r="J55" s="82"/>
      <c r="K55" s="88"/>
      <c r="L55" s="88"/>
      <c r="M55" s="148"/>
      <c r="N55" s="67"/>
      <c r="O55" s="68"/>
      <c r="P55" s="62"/>
      <c r="Q55" s="63"/>
      <c r="R55" s="60"/>
      <c r="S55" s="59">
        <f t="shared" si="10"/>
        <v>0</v>
      </c>
      <c r="T55" s="65">
        <f t="shared" si="7"/>
        <v>0</v>
      </c>
      <c r="U55" s="59">
        <f t="shared" si="5"/>
        <v>0</v>
      </c>
      <c r="V55" s="65">
        <f t="shared" si="8"/>
        <v>78977.72</v>
      </c>
      <c r="W55" s="66">
        <f t="shared" si="2"/>
        <v>57455.28</v>
      </c>
      <c r="X55" s="6">
        <f t="shared" si="6"/>
        <v>57455.28</v>
      </c>
    </row>
    <row r="56" spans="1:24" ht="20" customHeight="1">
      <c r="A56" s="3">
        <f t="shared" si="9"/>
        <v>35</v>
      </c>
      <c r="B56" s="7">
        <v>42541</v>
      </c>
      <c r="C56" s="8" t="s">
        <v>358</v>
      </c>
      <c r="D56" s="8" t="s">
        <v>359</v>
      </c>
      <c r="E56" s="8" t="s">
        <v>139</v>
      </c>
      <c r="F56" s="9" t="s">
        <v>410</v>
      </c>
      <c r="G56" s="9" t="s">
        <v>8</v>
      </c>
      <c r="H56" s="88">
        <v>5000</v>
      </c>
      <c r="I56" s="82"/>
      <c r="J56" s="82"/>
      <c r="K56" s="88"/>
      <c r="L56" s="88">
        <v>71155</v>
      </c>
      <c r="M56" s="148">
        <v>74900</v>
      </c>
      <c r="N56" s="67" t="s">
        <v>29</v>
      </c>
      <c r="O56" s="68">
        <v>2</v>
      </c>
      <c r="P56" s="69" t="s">
        <v>45</v>
      </c>
      <c r="Q56" s="70" t="s">
        <v>51</v>
      </c>
      <c r="R56" s="60" t="s">
        <v>50</v>
      </c>
      <c r="S56" s="59">
        <f t="shared" si="10"/>
        <v>0</v>
      </c>
      <c r="T56" s="65">
        <f t="shared" si="7"/>
        <v>0</v>
      </c>
      <c r="U56" s="59">
        <f t="shared" si="5"/>
        <v>5000</v>
      </c>
      <c r="V56" s="65">
        <f t="shared" si="8"/>
        <v>83977.72</v>
      </c>
      <c r="W56" s="66">
        <f t="shared" si="2"/>
        <v>52455.28</v>
      </c>
      <c r="X56" s="6">
        <f t="shared" si="6"/>
        <v>52455.28</v>
      </c>
    </row>
    <row r="57" spans="1:24" ht="20" customHeight="1">
      <c r="A57" s="3">
        <f t="shared" si="9"/>
        <v>36</v>
      </c>
      <c r="B57" s="7">
        <v>42510</v>
      </c>
      <c r="C57" s="75" t="s">
        <v>363</v>
      </c>
      <c r="D57" s="75" t="s">
        <v>364</v>
      </c>
      <c r="E57" s="75" t="s">
        <v>117</v>
      </c>
      <c r="F57" s="9" t="s">
        <v>393</v>
      </c>
      <c r="G57" s="9" t="s">
        <v>8</v>
      </c>
      <c r="H57" s="88">
        <v>3475</v>
      </c>
      <c r="I57" s="57"/>
      <c r="J57" s="57"/>
      <c r="K57" s="88"/>
      <c r="L57" s="88">
        <v>83460</v>
      </c>
      <c r="M57" s="148">
        <v>85000</v>
      </c>
      <c r="N57" s="67" t="s">
        <v>38</v>
      </c>
      <c r="O57" s="68">
        <v>2</v>
      </c>
      <c r="P57" s="62" t="s">
        <v>45</v>
      </c>
      <c r="Q57" s="63" t="s">
        <v>51</v>
      </c>
      <c r="R57" s="60" t="s">
        <v>50</v>
      </c>
      <c r="S57" s="59">
        <f t="shared" si="10"/>
        <v>0</v>
      </c>
      <c r="T57" s="65">
        <f t="shared" si="7"/>
        <v>0</v>
      </c>
      <c r="U57" s="59">
        <f t="shared" si="5"/>
        <v>3475</v>
      </c>
      <c r="V57" s="65">
        <f t="shared" si="8"/>
        <v>87452.72</v>
      </c>
      <c r="W57" s="66">
        <f t="shared" si="2"/>
        <v>48980.28</v>
      </c>
      <c r="X57" s="6">
        <f t="shared" si="6"/>
        <v>48980.28</v>
      </c>
    </row>
    <row r="58" spans="1:24" ht="20" customHeight="1">
      <c r="A58" s="3">
        <f t="shared" si="9"/>
        <v>37</v>
      </c>
      <c r="B58" s="7">
        <v>42572</v>
      </c>
      <c r="C58" s="8" t="s">
        <v>381</v>
      </c>
      <c r="D58" s="8" t="s">
        <v>384</v>
      </c>
      <c r="E58" s="8" t="s">
        <v>139</v>
      </c>
      <c r="F58" s="9" t="s">
        <v>413</v>
      </c>
      <c r="G58" s="9" t="s">
        <v>8</v>
      </c>
      <c r="H58" s="88">
        <v>3506.44</v>
      </c>
      <c r="I58" s="57"/>
      <c r="J58" s="57"/>
      <c r="K58" s="88"/>
      <c r="L58" s="88">
        <v>119790</v>
      </c>
      <c r="M58" s="148">
        <v>122000</v>
      </c>
      <c r="N58" s="67" t="s">
        <v>38</v>
      </c>
      <c r="O58" s="68">
        <v>1</v>
      </c>
      <c r="P58" s="62" t="s">
        <v>45</v>
      </c>
      <c r="Q58" s="63" t="s">
        <v>51</v>
      </c>
      <c r="R58" s="60" t="s">
        <v>49</v>
      </c>
      <c r="S58" s="59">
        <f t="shared" si="10"/>
        <v>0</v>
      </c>
      <c r="T58" s="65">
        <f t="shared" si="7"/>
        <v>0</v>
      </c>
      <c r="U58" s="59">
        <f t="shared" si="5"/>
        <v>3506.44</v>
      </c>
      <c r="V58" s="65">
        <f t="shared" si="8"/>
        <v>90959.16</v>
      </c>
      <c r="W58" s="66">
        <f t="shared" si="2"/>
        <v>45473.84</v>
      </c>
      <c r="X58" s="6">
        <f t="shared" si="6"/>
        <v>45473.84</v>
      </c>
    </row>
    <row r="59" spans="1:24" ht="20" hidden="1" customHeight="1">
      <c r="A59" s="3">
        <f t="shared" si="9"/>
        <v>38</v>
      </c>
      <c r="B59" s="7"/>
      <c r="C59" s="8" t="s">
        <v>383</v>
      </c>
      <c r="D59" s="8" t="s">
        <v>385</v>
      </c>
      <c r="E59" s="8" t="s">
        <v>139</v>
      </c>
      <c r="F59" s="9"/>
      <c r="G59" s="9" t="s">
        <v>17</v>
      </c>
      <c r="H59" s="88"/>
      <c r="I59" s="57"/>
      <c r="J59" s="57"/>
      <c r="K59" s="88"/>
      <c r="L59" s="88"/>
      <c r="M59" s="148"/>
      <c r="N59" s="67"/>
      <c r="O59" s="68"/>
      <c r="P59" s="69"/>
      <c r="Q59" s="70"/>
      <c r="R59" s="60"/>
      <c r="S59" s="59">
        <f t="shared" si="10"/>
        <v>0</v>
      </c>
      <c r="T59" s="65">
        <f t="shared" si="7"/>
        <v>0</v>
      </c>
      <c r="U59" s="59">
        <f t="shared" si="5"/>
        <v>0</v>
      </c>
      <c r="V59" s="65">
        <f t="shared" si="8"/>
        <v>90959.16</v>
      </c>
      <c r="W59" s="66">
        <f t="shared" si="2"/>
        <v>45473.84</v>
      </c>
      <c r="X59" s="6">
        <f t="shared" si="6"/>
        <v>45473.84</v>
      </c>
    </row>
    <row r="60" spans="1:24" ht="19.5" customHeight="1">
      <c r="A60" s="3">
        <f t="shared" si="9"/>
        <v>39</v>
      </c>
      <c r="B60" s="7">
        <v>42548</v>
      </c>
      <c r="C60" s="8" t="s">
        <v>386</v>
      </c>
      <c r="D60" s="8" t="s">
        <v>390</v>
      </c>
      <c r="E60" s="8" t="s">
        <v>117</v>
      </c>
      <c r="F60" s="9" t="s">
        <v>407</v>
      </c>
      <c r="G60" s="9" t="s">
        <v>8</v>
      </c>
      <c r="H60" s="88">
        <v>5000</v>
      </c>
      <c r="I60" s="57"/>
      <c r="J60" s="57"/>
      <c r="K60" s="88"/>
      <c r="L60" s="88">
        <v>68732</v>
      </c>
      <c r="M60" s="148">
        <v>70000</v>
      </c>
      <c r="N60" s="67" t="s">
        <v>38</v>
      </c>
      <c r="O60" s="68">
        <v>1</v>
      </c>
      <c r="P60" s="62" t="s">
        <v>45</v>
      </c>
      <c r="Q60" s="63" t="s">
        <v>51</v>
      </c>
      <c r="R60" s="60" t="s">
        <v>50</v>
      </c>
      <c r="S60" s="59">
        <f t="shared" si="10"/>
        <v>0</v>
      </c>
      <c r="T60" s="65">
        <f t="shared" si="7"/>
        <v>0</v>
      </c>
      <c r="U60" s="59">
        <f t="shared" si="5"/>
        <v>5000</v>
      </c>
      <c r="V60" s="65">
        <f t="shared" si="8"/>
        <v>95959.16</v>
      </c>
      <c r="W60" s="66">
        <f t="shared" si="2"/>
        <v>40473.839999999997</v>
      </c>
      <c r="X60" s="6">
        <f t="shared" si="6"/>
        <v>40473.839999999997</v>
      </c>
    </row>
    <row r="61" spans="1:24" ht="20" customHeight="1">
      <c r="A61" s="3">
        <f t="shared" si="9"/>
        <v>40</v>
      </c>
      <c r="B61" s="7">
        <v>42545</v>
      </c>
      <c r="C61" s="8" t="s">
        <v>401</v>
      </c>
      <c r="D61" s="8" t="s">
        <v>402</v>
      </c>
      <c r="E61" s="8" t="s">
        <v>118</v>
      </c>
      <c r="F61" s="9" t="s">
        <v>409</v>
      </c>
      <c r="G61" s="9" t="s">
        <v>8</v>
      </c>
      <c r="H61" s="88">
        <v>4749.3500000000004</v>
      </c>
      <c r="I61" s="57"/>
      <c r="J61" s="57"/>
      <c r="K61" s="88"/>
      <c r="L61" s="88">
        <v>78452</v>
      </c>
      <c r="M61" s="148">
        <v>79900</v>
      </c>
      <c r="N61" s="67" t="s">
        <v>38</v>
      </c>
      <c r="O61" s="68">
        <v>3</v>
      </c>
      <c r="P61" s="62" t="s">
        <v>45</v>
      </c>
      <c r="Q61" s="63" t="s">
        <v>51</v>
      </c>
      <c r="R61" s="60" t="s">
        <v>48</v>
      </c>
      <c r="S61" s="59">
        <f t="shared" si="10"/>
        <v>0</v>
      </c>
      <c r="T61" s="65">
        <f t="shared" si="7"/>
        <v>0</v>
      </c>
      <c r="U61" s="59">
        <f t="shared" si="5"/>
        <v>4749.3500000000004</v>
      </c>
      <c r="V61" s="65">
        <f t="shared" si="8"/>
        <v>100708.51000000001</v>
      </c>
      <c r="W61" s="66">
        <f t="shared" si="2"/>
        <v>35724.489999999991</v>
      </c>
      <c r="X61" s="6">
        <f t="shared" si="6"/>
        <v>35724.49</v>
      </c>
    </row>
    <row r="62" spans="1:24" ht="20" hidden="1" customHeight="1">
      <c r="A62" s="3">
        <f t="shared" si="9"/>
        <v>41</v>
      </c>
      <c r="B62" s="7"/>
      <c r="C62" s="8"/>
      <c r="D62" s="8"/>
      <c r="E62" s="8"/>
      <c r="F62" s="9"/>
      <c r="G62" s="9"/>
      <c r="H62" s="88"/>
      <c r="I62" s="57"/>
      <c r="J62" s="57"/>
      <c r="K62" s="88"/>
      <c r="L62" s="88"/>
      <c r="M62" s="150"/>
      <c r="N62" s="67"/>
      <c r="O62" s="68"/>
      <c r="P62" s="69"/>
      <c r="Q62" s="70"/>
      <c r="R62" s="60"/>
      <c r="S62" s="59">
        <f t="shared" si="10"/>
        <v>0</v>
      </c>
      <c r="T62" s="65">
        <f t="shared" si="7"/>
        <v>0</v>
      </c>
      <c r="U62" s="59">
        <f t="shared" si="5"/>
        <v>0</v>
      </c>
      <c r="V62" s="65">
        <f t="shared" si="8"/>
        <v>100708.51000000001</v>
      </c>
      <c r="W62" s="66">
        <f t="shared" si="2"/>
        <v>35724.489999999991</v>
      </c>
      <c r="X62" s="6">
        <f t="shared" si="6"/>
        <v>35724.49</v>
      </c>
    </row>
    <row r="63" spans="1:24" ht="20" hidden="1" customHeight="1">
      <c r="A63" s="3">
        <f t="shared" si="9"/>
        <v>42</v>
      </c>
      <c r="B63" s="7"/>
      <c r="C63" s="8"/>
      <c r="D63" s="8"/>
      <c r="E63" s="8"/>
      <c r="F63" s="9"/>
      <c r="G63" s="9"/>
      <c r="H63" s="88"/>
      <c r="I63" s="57"/>
      <c r="J63" s="57"/>
      <c r="K63" s="88"/>
      <c r="L63" s="88"/>
      <c r="M63" s="148"/>
      <c r="N63" s="67"/>
      <c r="O63" s="68"/>
      <c r="P63" s="62"/>
      <c r="Q63" s="63"/>
      <c r="R63" s="60"/>
      <c r="S63" s="59">
        <f t="shared" si="10"/>
        <v>0</v>
      </c>
      <c r="T63" s="65">
        <f t="shared" si="7"/>
        <v>0</v>
      </c>
      <c r="U63" s="59">
        <f t="shared" si="5"/>
        <v>0</v>
      </c>
      <c r="V63" s="65">
        <f t="shared" si="8"/>
        <v>100708.51000000001</v>
      </c>
      <c r="W63" s="66">
        <f t="shared" si="2"/>
        <v>35724.489999999991</v>
      </c>
      <c r="X63" s="6">
        <f t="shared" si="6"/>
        <v>35724.49</v>
      </c>
    </row>
    <row r="64" spans="1:24" ht="20" hidden="1" customHeight="1">
      <c r="A64" s="3">
        <f t="shared" si="9"/>
        <v>43</v>
      </c>
      <c r="B64" s="7"/>
      <c r="C64" s="8"/>
      <c r="D64" s="8"/>
      <c r="E64" s="8"/>
      <c r="F64" s="9"/>
      <c r="G64" s="9"/>
      <c r="H64" s="88"/>
      <c r="I64" s="57"/>
      <c r="J64" s="57"/>
      <c r="K64" s="88"/>
      <c r="L64" s="88"/>
      <c r="M64" s="148"/>
      <c r="N64" s="67"/>
      <c r="O64" s="68"/>
      <c r="P64" s="69"/>
      <c r="Q64" s="70"/>
      <c r="R64" s="60"/>
      <c r="S64" s="59">
        <f t="shared" si="10"/>
        <v>0</v>
      </c>
      <c r="T64" s="65">
        <f t="shared" si="7"/>
        <v>0</v>
      </c>
      <c r="U64" s="59">
        <f t="shared" si="5"/>
        <v>0</v>
      </c>
      <c r="V64" s="65">
        <f t="shared" si="8"/>
        <v>100708.51000000001</v>
      </c>
      <c r="W64" s="66">
        <f t="shared" si="2"/>
        <v>35724.489999999991</v>
      </c>
      <c r="X64" s="6">
        <f t="shared" si="6"/>
        <v>35724.49</v>
      </c>
    </row>
    <row r="65" spans="1:24" ht="20" hidden="1" customHeight="1">
      <c r="A65" s="3">
        <f t="shared" si="9"/>
        <v>44</v>
      </c>
      <c r="B65" s="7"/>
      <c r="C65" s="8"/>
      <c r="D65" s="8"/>
      <c r="E65" s="8"/>
      <c r="F65" s="9"/>
      <c r="G65" s="9"/>
      <c r="H65" s="88"/>
      <c r="I65" s="57"/>
      <c r="J65" s="57"/>
      <c r="K65" s="88"/>
      <c r="L65" s="88"/>
      <c r="M65" s="148"/>
      <c r="N65" s="67"/>
      <c r="O65" s="61"/>
      <c r="P65" s="62"/>
      <c r="Q65" s="63"/>
      <c r="R65" s="60"/>
      <c r="S65" s="59">
        <f t="shared" si="10"/>
        <v>0</v>
      </c>
      <c r="T65" s="65">
        <f t="shared" si="7"/>
        <v>0</v>
      </c>
      <c r="U65" s="59">
        <f t="shared" si="5"/>
        <v>0</v>
      </c>
      <c r="V65" s="65">
        <f t="shared" si="8"/>
        <v>100708.51000000001</v>
      </c>
      <c r="W65" s="66">
        <f t="shared" si="2"/>
        <v>35724.489999999991</v>
      </c>
      <c r="X65" s="6">
        <f t="shared" si="6"/>
        <v>35724.49</v>
      </c>
    </row>
    <row r="66" spans="1:24" ht="20" hidden="1" customHeight="1">
      <c r="A66" s="3">
        <f t="shared" si="9"/>
        <v>45</v>
      </c>
      <c r="B66" s="7"/>
      <c r="C66" s="8"/>
      <c r="D66" s="8"/>
      <c r="E66" s="8"/>
      <c r="F66" s="9"/>
      <c r="G66" s="9"/>
      <c r="H66" s="88"/>
      <c r="I66" s="57"/>
      <c r="J66" s="57"/>
      <c r="K66" s="88"/>
      <c r="L66" s="88"/>
      <c r="M66" s="148"/>
      <c r="N66" s="67"/>
      <c r="O66" s="68"/>
      <c r="P66" s="62"/>
      <c r="Q66" s="70"/>
      <c r="R66" s="60"/>
      <c r="S66" s="59">
        <f t="shared" si="10"/>
        <v>0</v>
      </c>
      <c r="T66" s="65">
        <f t="shared" si="7"/>
        <v>0</v>
      </c>
      <c r="U66" s="59">
        <f t="shared" si="5"/>
        <v>0</v>
      </c>
      <c r="V66" s="65">
        <f t="shared" si="8"/>
        <v>100708.51000000001</v>
      </c>
      <c r="W66" s="66">
        <f t="shared" si="2"/>
        <v>35724.489999999991</v>
      </c>
      <c r="X66" s="6">
        <f t="shared" si="6"/>
        <v>35724.49</v>
      </c>
    </row>
    <row r="67" spans="1:24" ht="20" hidden="1" customHeight="1">
      <c r="A67" s="3">
        <f t="shared" si="9"/>
        <v>46</v>
      </c>
      <c r="B67" s="7"/>
      <c r="C67" s="8"/>
      <c r="D67" s="8"/>
      <c r="E67" s="8"/>
      <c r="F67" s="9"/>
      <c r="G67" s="9"/>
      <c r="H67" s="88"/>
      <c r="I67" s="57"/>
      <c r="J67" s="57"/>
      <c r="K67" s="88"/>
      <c r="L67" s="88"/>
      <c r="M67" s="148"/>
      <c r="N67" s="67"/>
      <c r="O67" s="68"/>
      <c r="P67" s="62"/>
      <c r="Q67" s="63"/>
      <c r="R67" s="60"/>
      <c r="S67" s="59">
        <f t="shared" si="10"/>
        <v>0</v>
      </c>
      <c r="T67" s="65">
        <f t="shared" si="7"/>
        <v>0</v>
      </c>
      <c r="U67" s="59">
        <f t="shared" si="5"/>
        <v>0</v>
      </c>
      <c r="V67" s="65">
        <f t="shared" si="8"/>
        <v>100708.51000000001</v>
      </c>
      <c r="W67" s="66">
        <f t="shared" si="2"/>
        <v>35724.489999999991</v>
      </c>
      <c r="X67" s="6">
        <f t="shared" si="6"/>
        <v>35724.49</v>
      </c>
    </row>
    <row r="68" spans="1:24" ht="20" hidden="1" customHeight="1">
      <c r="A68" s="3">
        <f>A70+1</f>
        <v>48</v>
      </c>
      <c r="B68" s="7"/>
      <c r="C68" s="8"/>
      <c r="D68" s="8"/>
      <c r="E68" s="8"/>
      <c r="F68" s="9"/>
      <c r="G68" s="9"/>
      <c r="H68" s="88"/>
      <c r="I68" s="57"/>
      <c r="J68" s="57"/>
      <c r="K68" s="88"/>
      <c r="L68" s="88"/>
      <c r="M68" s="148"/>
      <c r="N68" s="67"/>
      <c r="O68" s="68"/>
      <c r="P68" s="69"/>
      <c r="Q68" s="70"/>
      <c r="R68" s="60"/>
      <c r="S68" s="59">
        <f t="shared" si="10"/>
        <v>0</v>
      </c>
      <c r="T68" s="65">
        <f t="shared" si="7"/>
        <v>0</v>
      </c>
      <c r="U68" s="59">
        <f t="shared" si="5"/>
        <v>0</v>
      </c>
      <c r="V68" s="65">
        <f t="shared" si="8"/>
        <v>100708.51000000001</v>
      </c>
      <c r="W68" s="66">
        <f t="shared" si="2"/>
        <v>35724.489999999991</v>
      </c>
      <c r="X68" s="6">
        <f t="shared" si="6"/>
        <v>35724.49</v>
      </c>
    </row>
    <row r="69" spans="1:24" ht="20" hidden="1" customHeight="1">
      <c r="A69" s="3">
        <f>A68+1</f>
        <v>49</v>
      </c>
      <c r="B69" s="7"/>
      <c r="C69" s="8"/>
      <c r="D69" s="8"/>
      <c r="E69" s="8"/>
      <c r="F69" s="9"/>
      <c r="G69" s="9"/>
      <c r="H69" s="88"/>
      <c r="I69" s="57"/>
      <c r="J69" s="57"/>
      <c r="K69" s="88"/>
      <c r="L69" s="88"/>
      <c r="M69" s="148"/>
      <c r="N69" s="67"/>
      <c r="O69" s="68"/>
      <c r="P69" s="69"/>
      <c r="Q69" s="70"/>
      <c r="R69" s="60"/>
      <c r="S69" s="59">
        <f t="shared" si="10"/>
        <v>0</v>
      </c>
      <c r="T69" s="65">
        <f t="shared" si="7"/>
        <v>0</v>
      </c>
      <c r="U69" s="59">
        <f t="shared" si="5"/>
        <v>0</v>
      </c>
      <c r="V69" s="65">
        <f t="shared" si="8"/>
        <v>100708.51000000001</v>
      </c>
      <c r="W69" s="66">
        <f t="shared" si="2"/>
        <v>35724.489999999991</v>
      </c>
      <c r="X69" s="6">
        <f t="shared" si="6"/>
        <v>35724.49</v>
      </c>
    </row>
    <row r="70" spans="1:24" ht="20" hidden="1" customHeight="1">
      <c r="A70" s="3">
        <f>A67+1</f>
        <v>47</v>
      </c>
      <c r="B70" s="7"/>
      <c r="C70" s="116"/>
      <c r="D70" s="75"/>
      <c r="E70" s="75"/>
      <c r="F70" s="9"/>
      <c r="G70" s="76"/>
      <c r="H70" s="88"/>
      <c r="I70" s="57"/>
      <c r="J70" s="57"/>
      <c r="K70" s="88"/>
      <c r="L70" s="88"/>
      <c r="M70" s="148"/>
      <c r="N70" s="67"/>
      <c r="O70" s="68"/>
      <c r="P70" s="62"/>
      <c r="Q70" s="63"/>
      <c r="R70" s="60"/>
      <c r="S70" s="59">
        <f t="shared" si="10"/>
        <v>0</v>
      </c>
      <c r="T70" s="65">
        <f t="shared" si="7"/>
        <v>0</v>
      </c>
      <c r="U70" s="59">
        <f t="shared" si="5"/>
        <v>0</v>
      </c>
      <c r="V70" s="65">
        <f t="shared" si="8"/>
        <v>100708.51000000001</v>
      </c>
      <c r="W70" s="66">
        <f t="shared" si="2"/>
        <v>35724.489999999991</v>
      </c>
      <c r="X70" s="6">
        <f t="shared" si="6"/>
        <v>35724.49</v>
      </c>
    </row>
    <row r="71" spans="1:24" ht="20" hidden="1" customHeight="1">
      <c r="A71" s="3">
        <f t="shared" ref="A71:A95" si="11">A68+1</f>
        <v>49</v>
      </c>
      <c r="B71" s="7"/>
      <c r="C71" s="8"/>
      <c r="D71" s="8"/>
      <c r="E71" s="8"/>
      <c r="F71" s="9"/>
      <c r="G71" s="9"/>
      <c r="H71" s="88"/>
      <c r="I71" s="57"/>
      <c r="J71" s="57"/>
      <c r="K71" s="88"/>
      <c r="L71" s="88"/>
      <c r="M71" s="148"/>
      <c r="N71" s="67"/>
      <c r="O71" s="68"/>
      <c r="P71" s="62"/>
      <c r="Q71" s="63"/>
      <c r="R71" s="60"/>
      <c r="S71" s="59">
        <f t="shared" si="10"/>
        <v>0</v>
      </c>
      <c r="T71" s="65">
        <f t="shared" si="7"/>
        <v>0</v>
      </c>
      <c r="U71" s="59">
        <f t="shared" si="5"/>
        <v>0</v>
      </c>
      <c r="V71" s="65">
        <f t="shared" si="8"/>
        <v>100708.51000000001</v>
      </c>
      <c r="W71" s="66">
        <f t="shared" si="2"/>
        <v>35724.489999999991</v>
      </c>
      <c r="X71" s="6">
        <f t="shared" si="6"/>
        <v>35724.49</v>
      </c>
    </row>
    <row r="72" spans="1:24" ht="20" hidden="1" customHeight="1">
      <c r="A72" s="3">
        <f t="shared" si="11"/>
        <v>50</v>
      </c>
      <c r="B72" s="7"/>
      <c r="C72" s="8"/>
      <c r="D72" s="8"/>
      <c r="E72" s="8"/>
      <c r="F72" s="9"/>
      <c r="G72" s="9"/>
      <c r="H72" s="88"/>
      <c r="I72" s="57"/>
      <c r="J72" s="57"/>
      <c r="K72" s="88"/>
      <c r="L72" s="151"/>
      <c r="M72" s="148"/>
      <c r="N72" s="67"/>
      <c r="O72" s="68"/>
      <c r="P72" s="62"/>
      <c r="Q72" s="63"/>
      <c r="R72" s="60"/>
      <c r="S72" s="59">
        <f t="shared" si="10"/>
        <v>0</v>
      </c>
      <c r="T72" s="65">
        <f t="shared" si="7"/>
        <v>0</v>
      </c>
      <c r="U72" s="59">
        <f t="shared" si="5"/>
        <v>0</v>
      </c>
      <c r="V72" s="65">
        <f t="shared" si="8"/>
        <v>100708.51000000001</v>
      </c>
      <c r="W72" s="66">
        <f t="shared" si="2"/>
        <v>35724.489999999991</v>
      </c>
      <c r="X72" s="6">
        <f t="shared" si="6"/>
        <v>35724.49</v>
      </c>
    </row>
    <row r="73" spans="1:24" ht="20" hidden="1" customHeight="1">
      <c r="A73" s="3">
        <f t="shared" si="11"/>
        <v>48</v>
      </c>
      <c r="B73" s="7"/>
      <c r="C73" s="8"/>
      <c r="D73" s="8"/>
      <c r="E73" s="8"/>
      <c r="F73" s="9"/>
      <c r="G73" s="9"/>
      <c r="H73" s="88"/>
      <c r="I73" s="57"/>
      <c r="J73" s="57"/>
      <c r="K73" s="88"/>
      <c r="L73" s="88"/>
      <c r="M73" s="148"/>
      <c r="N73" s="67"/>
      <c r="O73" s="61"/>
      <c r="P73" s="62"/>
      <c r="Q73" s="63"/>
      <c r="R73" s="60"/>
      <c r="S73" s="59">
        <f t="shared" si="10"/>
        <v>0</v>
      </c>
      <c r="T73" s="65">
        <f t="shared" si="7"/>
        <v>0</v>
      </c>
      <c r="U73" s="59">
        <f t="shared" si="5"/>
        <v>0</v>
      </c>
      <c r="V73" s="65">
        <f t="shared" si="8"/>
        <v>100708.51000000001</v>
      </c>
      <c r="W73" s="66">
        <f t="shared" si="2"/>
        <v>35724.489999999991</v>
      </c>
      <c r="X73" s="6">
        <f t="shared" si="6"/>
        <v>35724.49</v>
      </c>
    </row>
    <row r="74" spans="1:24" ht="20" hidden="1" customHeight="1">
      <c r="A74" s="3">
        <f t="shared" si="11"/>
        <v>50</v>
      </c>
      <c r="B74" s="7"/>
      <c r="C74" s="8"/>
      <c r="D74" s="8"/>
      <c r="E74" s="8"/>
      <c r="F74" s="9"/>
      <c r="G74" s="9"/>
      <c r="H74" s="88"/>
      <c r="I74" s="57"/>
      <c r="J74" s="57"/>
      <c r="K74" s="88"/>
      <c r="L74" s="88"/>
      <c r="M74" s="148"/>
      <c r="N74" s="67"/>
      <c r="O74" s="68"/>
      <c r="P74" s="62"/>
      <c r="Q74" s="63"/>
      <c r="R74" s="60"/>
      <c r="S74" s="59">
        <f t="shared" si="10"/>
        <v>0</v>
      </c>
      <c r="T74" s="65">
        <f t="shared" si="7"/>
        <v>0</v>
      </c>
      <c r="U74" s="59">
        <f t="shared" si="5"/>
        <v>0</v>
      </c>
      <c r="V74" s="65">
        <f t="shared" si="8"/>
        <v>100708.51000000001</v>
      </c>
      <c r="W74" s="66">
        <f t="shared" si="2"/>
        <v>35724.489999999991</v>
      </c>
      <c r="X74" s="6">
        <f t="shared" si="6"/>
        <v>35724.49</v>
      </c>
    </row>
    <row r="75" spans="1:24" ht="20" hidden="1" customHeight="1">
      <c r="A75" s="3">
        <f t="shared" si="11"/>
        <v>51</v>
      </c>
      <c r="B75" s="7"/>
      <c r="C75" s="8"/>
      <c r="D75" s="8"/>
      <c r="E75" s="8"/>
      <c r="F75" s="9"/>
      <c r="G75" s="9"/>
      <c r="H75" s="88"/>
      <c r="I75" s="57"/>
      <c r="J75" s="57"/>
      <c r="K75" s="88"/>
      <c r="L75" s="88"/>
      <c r="M75" s="148"/>
      <c r="N75" s="67"/>
      <c r="O75" s="61"/>
      <c r="P75" s="62"/>
      <c r="Q75" s="63"/>
      <c r="R75" s="60"/>
      <c r="S75" s="59">
        <f t="shared" si="10"/>
        <v>0</v>
      </c>
      <c r="T75" s="65">
        <f t="shared" si="7"/>
        <v>0</v>
      </c>
      <c r="U75" s="59">
        <f t="shared" si="5"/>
        <v>0</v>
      </c>
      <c r="V75" s="65">
        <f t="shared" si="8"/>
        <v>100708.51000000001</v>
      </c>
      <c r="W75" s="66">
        <f t="shared" si="2"/>
        <v>35724.489999999991</v>
      </c>
      <c r="X75" s="6">
        <f t="shared" si="6"/>
        <v>35724.49</v>
      </c>
    </row>
    <row r="76" spans="1:24" ht="20" hidden="1" customHeight="1">
      <c r="A76" s="3">
        <f t="shared" si="11"/>
        <v>49</v>
      </c>
      <c r="B76" s="7"/>
      <c r="C76" s="8"/>
      <c r="D76" s="8"/>
      <c r="E76" s="8"/>
      <c r="F76" s="9"/>
      <c r="G76" s="9"/>
      <c r="H76" s="88"/>
      <c r="I76" s="57"/>
      <c r="J76" s="57"/>
      <c r="K76" s="88"/>
      <c r="L76" s="88"/>
      <c r="M76" s="148"/>
      <c r="N76" s="67"/>
      <c r="O76" s="61"/>
      <c r="P76" s="62"/>
      <c r="Q76" s="63"/>
      <c r="R76" s="60"/>
      <c r="S76" s="59">
        <f t="shared" si="10"/>
        <v>0</v>
      </c>
      <c r="T76" s="65">
        <f t="shared" si="7"/>
        <v>0</v>
      </c>
      <c r="U76" s="59">
        <f t="shared" si="5"/>
        <v>0</v>
      </c>
      <c r="V76" s="65">
        <f t="shared" si="8"/>
        <v>100708.51000000001</v>
      </c>
      <c r="W76" s="66">
        <f t="shared" si="2"/>
        <v>35724.489999999991</v>
      </c>
      <c r="X76" s="6">
        <f t="shared" si="6"/>
        <v>35724.49</v>
      </c>
    </row>
    <row r="77" spans="1:24" ht="20" hidden="1" customHeight="1">
      <c r="A77" s="3">
        <f t="shared" si="11"/>
        <v>51</v>
      </c>
      <c r="B77" s="7"/>
      <c r="C77" s="8"/>
      <c r="D77" s="8"/>
      <c r="E77" s="8"/>
      <c r="F77" s="9"/>
      <c r="G77" s="9"/>
      <c r="H77" s="88"/>
      <c r="I77" s="57"/>
      <c r="J77" s="57"/>
      <c r="K77" s="88"/>
      <c r="L77" s="88"/>
      <c r="M77" s="148"/>
      <c r="N77" s="67"/>
      <c r="O77" s="61"/>
      <c r="P77" s="62"/>
      <c r="Q77" s="63"/>
      <c r="R77" s="60"/>
      <c r="S77" s="59">
        <f t="shared" si="10"/>
        <v>0</v>
      </c>
      <c r="T77" s="65">
        <f t="shared" si="7"/>
        <v>0</v>
      </c>
      <c r="U77" s="59">
        <f t="shared" si="5"/>
        <v>0</v>
      </c>
      <c r="V77" s="65">
        <f t="shared" si="8"/>
        <v>100708.51000000001</v>
      </c>
      <c r="W77" s="66">
        <f t="shared" si="2"/>
        <v>35724.489999999991</v>
      </c>
      <c r="X77" s="6">
        <f t="shared" si="6"/>
        <v>35724.49</v>
      </c>
    </row>
    <row r="78" spans="1:24" ht="20" hidden="1" customHeight="1">
      <c r="A78" s="3">
        <f t="shared" si="11"/>
        <v>52</v>
      </c>
      <c r="B78" s="7"/>
      <c r="C78" s="8"/>
      <c r="D78" s="8"/>
      <c r="E78" s="8"/>
      <c r="F78" s="9"/>
      <c r="G78" s="9"/>
      <c r="H78" s="88"/>
      <c r="I78" s="57"/>
      <c r="J78" s="57"/>
      <c r="K78" s="88"/>
      <c r="L78" s="88"/>
      <c r="M78" s="148"/>
      <c r="N78" s="67"/>
      <c r="O78" s="61"/>
      <c r="P78" s="62"/>
      <c r="Q78" s="63"/>
      <c r="R78" s="60"/>
      <c r="S78" s="59">
        <f t="shared" si="10"/>
        <v>0</v>
      </c>
      <c r="T78" s="65">
        <f t="shared" si="7"/>
        <v>0</v>
      </c>
      <c r="U78" s="59">
        <f t="shared" si="5"/>
        <v>0</v>
      </c>
      <c r="V78" s="65">
        <f t="shared" si="8"/>
        <v>100708.51000000001</v>
      </c>
      <c r="W78" s="66">
        <f t="shared" si="2"/>
        <v>35724.489999999991</v>
      </c>
      <c r="X78" s="6">
        <f t="shared" si="6"/>
        <v>35724.49</v>
      </c>
    </row>
    <row r="79" spans="1:24" ht="20" hidden="1" customHeight="1">
      <c r="A79" s="3">
        <f t="shared" si="11"/>
        <v>50</v>
      </c>
      <c r="B79" s="7"/>
      <c r="C79" s="8"/>
      <c r="D79" s="8"/>
      <c r="E79" s="8"/>
      <c r="F79" s="9"/>
      <c r="G79" s="9"/>
      <c r="H79" s="88"/>
      <c r="I79" s="57"/>
      <c r="J79" s="57"/>
      <c r="K79" s="88"/>
      <c r="L79" s="88"/>
      <c r="M79" s="148"/>
      <c r="N79" s="67"/>
      <c r="O79" s="68"/>
      <c r="P79" s="62"/>
      <c r="Q79" s="63"/>
      <c r="R79" s="60"/>
      <c r="S79" s="59">
        <f t="shared" si="10"/>
        <v>0</v>
      </c>
      <c r="T79" s="65">
        <f t="shared" si="7"/>
        <v>0</v>
      </c>
      <c r="U79" s="59">
        <f t="shared" si="5"/>
        <v>0</v>
      </c>
      <c r="V79" s="65">
        <f t="shared" si="8"/>
        <v>100708.51000000001</v>
      </c>
      <c r="W79" s="66">
        <f t="shared" si="2"/>
        <v>35724.489999999991</v>
      </c>
      <c r="X79" s="6">
        <f t="shared" si="6"/>
        <v>35724.49</v>
      </c>
    </row>
    <row r="80" spans="1:24" ht="20" hidden="1" customHeight="1">
      <c r="A80" s="3">
        <f t="shared" si="11"/>
        <v>52</v>
      </c>
      <c r="B80" s="7"/>
      <c r="C80" s="8"/>
      <c r="D80" s="8"/>
      <c r="E80" s="8"/>
      <c r="F80" s="9"/>
      <c r="G80" s="9"/>
      <c r="H80" s="88"/>
      <c r="I80" s="57"/>
      <c r="J80" s="57"/>
      <c r="K80" s="88"/>
      <c r="L80" s="88"/>
      <c r="M80" s="148"/>
      <c r="N80" s="67"/>
      <c r="O80" s="61"/>
      <c r="P80" s="62"/>
      <c r="Q80" s="63"/>
      <c r="R80" s="60"/>
      <c r="S80" s="59">
        <f t="shared" si="10"/>
        <v>0</v>
      </c>
      <c r="T80" s="65">
        <f t="shared" si="7"/>
        <v>0</v>
      </c>
      <c r="U80" s="59">
        <f t="shared" si="5"/>
        <v>0</v>
      </c>
      <c r="V80" s="65">
        <f t="shared" si="8"/>
        <v>100708.51000000001</v>
      </c>
      <c r="W80" s="66">
        <f t="shared" si="2"/>
        <v>35724.489999999991</v>
      </c>
      <c r="X80" s="6">
        <f t="shared" si="6"/>
        <v>35724.49</v>
      </c>
    </row>
    <row r="81" spans="1:24" ht="20" hidden="1" customHeight="1">
      <c r="A81" s="3">
        <f t="shared" si="11"/>
        <v>53</v>
      </c>
      <c r="B81" s="7"/>
      <c r="C81" s="8"/>
      <c r="D81" s="8"/>
      <c r="E81" s="8"/>
      <c r="F81" s="9"/>
      <c r="G81" s="9"/>
      <c r="H81" s="88"/>
      <c r="I81" s="57"/>
      <c r="J81" s="57"/>
      <c r="K81" s="88"/>
      <c r="L81" s="88"/>
      <c r="M81" s="148"/>
      <c r="N81" s="67"/>
      <c r="O81" s="61"/>
      <c r="P81" s="62"/>
      <c r="Q81" s="63"/>
      <c r="R81" s="60"/>
      <c r="S81" s="59">
        <f t="shared" si="10"/>
        <v>0</v>
      </c>
      <c r="T81" s="65">
        <f t="shared" si="7"/>
        <v>0</v>
      </c>
      <c r="U81" s="59">
        <f t="shared" si="5"/>
        <v>0</v>
      </c>
      <c r="V81" s="65">
        <f t="shared" si="8"/>
        <v>100708.51000000001</v>
      </c>
      <c r="W81" s="66">
        <f t="shared" si="2"/>
        <v>35724.489999999991</v>
      </c>
      <c r="X81" s="6">
        <f t="shared" si="6"/>
        <v>35724.49</v>
      </c>
    </row>
    <row r="82" spans="1:24" ht="20" hidden="1" customHeight="1">
      <c r="A82" s="3">
        <f t="shared" si="11"/>
        <v>51</v>
      </c>
      <c r="B82" s="7"/>
      <c r="C82" s="8"/>
      <c r="D82" s="8"/>
      <c r="E82" s="8"/>
      <c r="F82" s="9"/>
      <c r="G82" s="9"/>
      <c r="H82" s="88"/>
      <c r="I82" s="57"/>
      <c r="J82" s="57"/>
      <c r="K82" s="88"/>
      <c r="L82" s="88"/>
      <c r="M82" s="148"/>
      <c r="N82" s="67"/>
      <c r="O82" s="68"/>
      <c r="P82" s="69"/>
      <c r="Q82" s="70"/>
      <c r="R82" s="60"/>
      <c r="S82" s="59">
        <f t="shared" si="10"/>
        <v>0</v>
      </c>
      <c r="T82" s="65">
        <f t="shared" si="7"/>
        <v>0</v>
      </c>
      <c r="U82" s="59">
        <f t="shared" si="5"/>
        <v>0</v>
      </c>
      <c r="V82" s="65">
        <f t="shared" si="8"/>
        <v>100708.51000000001</v>
      </c>
      <c r="W82" s="66">
        <f t="shared" si="2"/>
        <v>35724.489999999991</v>
      </c>
      <c r="X82" s="6">
        <f t="shared" si="6"/>
        <v>35724.49</v>
      </c>
    </row>
    <row r="83" spans="1:24" ht="20" hidden="1" customHeight="1">
      <c r="A83" s="3">
        <f t="shared" si="11"/>
        <v>53</v>
      </c>
      <c r="B83" s="7"/>
      <c r="C83" s="8"/>
      <c r="D83" s="8"/>
      <c r="E83" s="210"/>
      <c r="F83" s="112"/>
      <c r="G83" s="9"/>
      <c r="H83" s="88"/>
      <c r="I83" s="57"/>
      <c r="J83" s="57"/>
      <c r="K83" s="88"/>
      <c r="L83" s="88"/>
      <c r="M83" s="148"/>
      <c r="N83" s="67"/>
      <c r="O83" s="61"/>
      <c r="P83" s="62"/>
      <c r="Q83" s="63"/>
      <c r="R83" s="60"/>
      <c r="S83" s="59">
        <f t="shared" si="10"/>
        <v>0</v>
      </c>
      <c r="T83" s="65">
        <f t="shared" si="7"/>
        <v>0</v>
      </c>
      <c r="U83" s="59">
        <f t="shared" si="5"/>
        <v>0</v>
      </c>
      <c r="V83" s="65">
        <f t="shared" si="8"/>
        <v>100708.51000000001</v>
      </c>
      <c r="W83" s="66">
        <f t="shared" si="2"/>
        <v>35724.489999999991</v>
      </c>
      <c r="X83" s="6">
        <f t="shared" si="6"/>
        <v>35724.49</v>
      </c>
    </row>
    <row r="84" spans="1:24" ht="20" hidden="1" customHeight="1">
      <c r="A84" s="3">
        <f t="shared" si="11"/>
        <v>54</v>
      </c>
      <c r="B84" s="7"/>
      <c r="C84" s="8"/>
      <c r="D84" s="8"/>
      <c r="E84" s="210"/>
      <c r="F84" s="112"/>
      <c r="G84" s="9"/>
      <c r="H84" s="88"/>
      <c r="I84" s="57"/>
      <c r="J84" s="57"/>
      <c r="K84" s="88"/>
      <c r="L84" s="88"/>
      <c r="M84" s="148"/>
      <c r="N84" s="67"/>
      <c r="O84" s="68"/>
      <c r="P84" s="69"/>
      <c r="Q84" s="70"/>
      <c r="R84" s="60"/>
      <c r="S84" s="59">
        <f t="shared" si="10"/>
        <v>0</v>
      </c>
      <c r="T84" s="65">
        <f t="shared" si="7"/>
        <v>0</v>
      </c>
      <c r="U84" s="59">
        <f t="shared" si="5"/>
        <v>0</v>
      </c>
      <c r="V84" s="65">
        <f t="shared" si="8"/>
        <v>100708.51000000001</v>
      </c>
      <c r="W84" s="66">
        <f t="shared" si="2"/>
        <v>35724.489999999991</v>
      </c>
      <c r="X84" s="6">
        <f t="shared" si="6"/>
        <v>35724.49</v>
      </c>
    </row>
    <row r="85" spans="1:24" ht="20" hidden="1" customHeight="1">
      <c r="A85" s="3">
        <f t="shared" si="11"/>
        <v>52</v>
      </c>
      <c r="B85" s="7"/>
      <c r="C85" s="8"/>
      <c r="D85" s="115"/>
      <c r="E85" s="211"/>
      <c r="F85" s="26"/>
      <c r="G85" s="9"/>
      <c r="H85" s="88"/>
      <c r="I85" s="57"/>
      <c r="J85" s="57"/>
      <c r="K85" s="88"/>
      <c r="L85" s="88"/>
      <c r="M85" s="148"/>
      <c r="N85" s="58"/>
      <c r="O85" s="61"/>
      <c r="P85" s="69"/>
      <c r="Q85" s="70"/>
      <c r="R85" s="60"/>
      <c r="S85" s="59">
        <f t="shared" si="10"/>
        <v>0</v>
      </c>
      <c r="T85" s="65">
        <f t="shared" si="7"/>
        <v>0</v>
      </c>
      <c r="U85" s="59">
        <f t="shared" si="5"/>
        <v>0</v>
      </c>
      <c r="V85" s="65">
        <f t="shared" si="8"/>
        <v>100708.51000000001</v>
      </c>
      <c r="W85" s="66">
        <f t="shared" si="2"/>
        <v>35724.489999999991</v>
      </c>
      <c r="X85" s="6">
        <f t="shared" si="6"/>
        <v>35724.49</v>
      </c>
    </row>
    <row r="86" spans="1:24" ht="20" hidden="1" customHeight="1">
      <c r="A86" s="3">
        <f t="shared" si="11"/>
        <v>54</v>
      </c>
      <c r="B86" s="7"/>
      <c r="C86" s="8"/>
      <c r="D86" s="8"/>
      <c r="E86" s="210"/>
      <c r="F86" s="112"/>
      <c r="G86" s="9"/>
      <c r="H86" s="88"/>
      <c r="I86" s="57"/>
      <c r="J86" s="57"/>
      <c r="K86" s="88"/>
      <c r="L86" s="88"/>
      <c r="M86" s="148"/>
      <c r="N86" s="58"/>
      <c r="O86" s="61"/>
      <c r="P86" s="69"/>
      <c r="Q86" s="70"/>
      <c r="R86" s="60"/>
      <c r="S86" s="59">
        <f t="shared" ref="S86:S95" si="12">IF(G86="Pending", H86, 0)</f>
        <v>0</v>
      </c>
      <c r="T86" s="65">
        <f t="shared" si="7"/>
        <v>0</v>
      </c>
      <c r="U86" s="59">
        <f t="shared" si="5"/>
        <v>0</v>
      </c>
      <c r="V86" s="65">
        <f t="shared" si="8"/>
        <v>100708.51000000001</v>
      </c>
      <c r="W86" s="66">
        <f t="shared" ref="W86:W95" si="13">$D$4-V86</f>
        <v>35724.489999999991</v>
      </c>
      <c r="X86" s="6">
        <f t="shared" si="6"/>
        <v>35724.49</v>
      </c>
    </row>
    <row r="87" spans="1:24" ht="20" hidden="1" customHeight="1">
      <c r="A87" s="3">
        <f t="shared" si="11"/>
        <v>55</v>
      </c>
      <c r="B87" s="7"/>
      <c r="C87" s="8"/>
      <c r="D87" s="8"/>
      <c r="E87" s="210"/>
      <c r="F87" s="112"/>
      <c r="G87" s="9"/>
      <c r="H87" s="88"/>
      <c r="I87" s="57"/>
      <c r="J87" s="57"/>
      <c r="K87" s="88"/>
      <c r="L87" s="88"/>
      <c r="M87" s="148"/>
      <c r="N87" s="58"/>
      <c r="O87" s="61"/>
      <c r="P87" s="69"/>
      <c r="Q87" s="70"/>
      <c r="R87" s="60"/>
      <c r="S87" s="59">
        <f t="shared" si="12"/>
        <v>0</v>
      </c>
      <c r="T87" s="65">
        <f t="shared" si="7"/>
        <v>0</v>
      </c>
      <c r="U87" s="59">
        <f t="shared" ref="U87:U95" si="14">IF(G87="Closed", H87, 0)</f>
        <v>0</v>
      </c>
      <c r="V87" s="65">
        <f t="shared" si="8"/>
        <v>100708.51000000001</v>
      </c>
      <c r="W87" s="66">
        <f t="shared" si="13"/>
        <v>35724.489999999991</v>
      </c>
      <c r="X87" s="6">
        <f t="shared" ref="X87:X95" si="15">X86-S87-U87</f>
        <v>35724.49</v>
      </c>
    </row>
    <row r="88" spans="1:24" ht="20" hidden="1" customHeight="1">
      <c r="A88" s="3">
        <f t="shared" si="11"/>
        <v>53</v>
      </c>
      <c r="B88" s="7"/>
      <c r="C88" s="8"/>
      <c r="D88" s="114"/>
      <c r="E88" s="212"/>
      <c r="F88" s="81"/>
      <c r="G88" s="9"/>
      <c r="H88" s="88"/>
      <c r="I88" s="57"/>
      <c r="J88" s="57"/>
      <c r="K88" s="88"/>
      <c r="L88" s="88"/>
      <c r="M88" s="148"/>
      <c r="N88" s="58"/>
      <c r="O88" s="61"/>
      <c r="P88" s="69"/>
      <c r="Q88" s="70"/>
      <c r="R88" s="60"/>
      <c r="S88" s="59">
        <f t="shared" si="12"/>
        <v>0</v>
      </c>
      <c r="T88" s="65">
        <f t="shared" si="7"/>
        <v>0</v>
      </c>
      <c r="U88" s="59">
        <f t="shared" si="14"/>
        <v>0</v>
      </c>
      <c r="V88" s="65">
        <f t="shared" si="8"/>
        <v>100708.51000000001</v>
      </c>
      <c r="W88" s="66">
        <f t="shared" si="13"/>
        <v>35724.489999999991</v>
      </c>
      <c r="X88" s="6">
        <f t="shared" si="15"/>
        <v>35724.49</v>
      </c>
    </row>
    <row r="89" spans="1:24" ht="20" hidden="1" customHeight="1">
      <c r="A89" s="3">
        <f t="shared" si="11"/>
        <v>55</v>
      </c>
      <c r="B89" s="7"/>
      <c r="C89" s="8"/>
      <c r="D89" s="37"/>
      <c r="E89" s="213"/>
      <c r="F89" s="113"/>
      <c r="G89" s="9"/>
      <c r="H89" s="88"/>
      <c r="I89" s="57"/>
      <c r="J89" s="57"/>
      <c r="K89" s="88"/>
      <c r="L89" s="88"/>
      <c r="M89" s="148"/>
      <c r="N89" s="58"/>
      <c r="O89" s="61"/>
      <c r="P89" s="69"/>
      <c r="Q89" s="70"/>
      <c r="R89" s="60"/>
      <c r="S89" s="59">
        <f t="shared" si="12"/>
        <v>0</v>
      </c>
      <c r="T89" s="65">
        <f t="shared" si="7"/>
        <v>0</v>
      </c>
      <c r="U89" s="59">
        <f t="shared" si="14"/>
        <v>0</v>
      </c>
      <c r="V89" s="65">
        <f t="shared" si="8"/>
        <v>100708.51000000001</v>
      </c>
      <c r="W89" s="66">
        <f t="shared" si="13"/>
        <v>35724.489999999991</v>
      </c>
      <c r="X89" s="6">
        <f t="shared" si="15"/>
        <v>35724.49</v>
      </c>
    </row>
    <row r="90" spans="1:24" ht="20" hidden="1" customHeight="1">
      <c r="A90" s="3">
        <f t="shared" si="11"/>
        <v>56</v>
      </c>
      <c r="B90" s="7"/>
      <c r="C90" s="8"/>
      <c r="D90" s="8"/>
      <c r="E90" s="210"/>
      <c r="F90" s="112"/>
      <c r="G90" s="9"/>
      <c r="H90" s="88"/>
      <c r="I90" s="57"/>
      <c r="J90" s="57"/>
      <c r="K90" s="88"/>
      <c r="L90" s="88"/>
      <c r="M90" s="148"/>
      <c r="N90" s="58"/>
      <c r="O90" s="61"/>
      <c r="P90" s="69"/>
      <c r="Q90" s="70"/>
      <c r="R90" s="60"/>
      <c r="S90" s="59">
        <f t="shared" si="12"/>
        <v>0</v>
      </c>
      <c r="T90" s="65">
        <f t="shared" si="7"/>
        <v>0</v>
      </c>
      <c r="U90" s="59">
        <f t="shared" si="14"/>
        <v>0</v>
      </c>
      <c r="V90" s="65">
        <f t="shared" si="8"/>
        <v>100708.51000000001</v>
      </c>
      <c r="W90" s="66">
        <f t="shared" si="13"/>
        <v>35724.489999999991</v>
      </c>
      <c r="X90" s="6">
        <f t="shared" si="15"/>
        <v>35724.49</v>
      </c>
    </row>
    <row r="91" spans="1:24" ht="20" hidden="1" customHeight="1">
      <c r="A91" s="3">
        <f t="shared" si="11"/>
        <v>54</v>
      </c>
      <c r="B91" s="7"/>
      <c r="C91" s="8"/>
      <c r="D91" s="8"/>
      <c r="E91" s="210"/>
      <c r="F91" s="112"/>
      <c r="G91" s="9"/>
      <c r="H91" s="88"/>
      <c r="I91" s="57"/>
      <c r="J91" s="57"/>
      <c r="K91" s="88"/>
      <c r="L91" s="88"/>
      <c r="M91" s="148"/>
      <c r="N91" s="58"/>
      <c r="O91" s="61"/>
      <c r="P91" s="69"/>
      <c r="Q91" s="70"/>
      <c r="R91" s="60"/>
      <c r="S91" s="59">
        <f t="shared" si="12"/>
        <v>0</v>
      </c>
      <c r="T91" s="65">
        <f t="shared" si="7"/>
        <v>0</v>
      </c>
      <c r="U91" s="59">
        <f t="shared" si="14"/>
        <v>0</v>
      </c>
      <c r="V91" s="65">
        <f t="shared" si="8"/>
        <v>100708.51000000001</v>
      </c>
      <c r="W91" s="66">
        <f t="shared" si="13"/>
        <v>35724.489999999991</v>
      </c>
      <c r="X91" s="6">
        <f t="shared" si="15"/>
        <v>35724.49</v>
      </c>
    </row>
    <row r="92" spans="1:24" ht="20" hidden="1" customHeight="1">
      <c r="A92" s="3">
        <f t="shared" si="11"/>
        <v>56</v>
      </c>
      <c r="B92" s="7"/>
      <c r="C92" s="8"/>
      <c r="D92" s="8"/>
      <c r="E92" s="210"/>
      <c r="F92" s="112"/>
      <c r="G92" s="9"/>
      <c r="H92" s="88"/>
      <c r="I92" s="57"/>
      <c r="J92" s="57"/>
      <c r="K92" s="88"/>
      <c r="L92" s="88"/>
      <c r="M92" s="148"/>
      <c r="N92" s="58"/>
      <c r="O92" s="61"/>
      <c r="P92" s="69"/>
      <c r="Q92" s="70"/>
      <c r="R92" s="60"/>
      <c r="S92" s="59">
        <f t="shared" si="12"/>
        <v>0</v>
      </c>
      <c r="T92" s="65">
        <f t="shared" si="7"/>
        <v>0</v>
      </c>
      <c r="U92" s="59">
        <f t="shared" si="14"/>
        <v>0</v>
      </c>
      <c r="V92" s="65">
        <f t="shared" si="8"/>
        <v>100708.51000000001</v>
      </c>
      <c r="W92" s="66">
        <f t="shared" si="13"/>
        <v>35724.489999999991</v>
      </c>
      <c r="X92" s="6">
        <f t="shared" si="15"/>
        <v>35724.49</v>
      </c>
    </row>
    <row r="93" spans="1:24" ht="20" hidden="1" customHeight="1">
      <c r="A93" s="3">
        <f t="shared" si="11"/>
        <v>57</v>
      </c>
      <c r="B93" s="7"/>
      <c r="C93" s="8"/>
      <c r="D93" s="8"/>
      <c r="E93" s="210"/>
      <c r="F93" s="112"/>
      <c r="G93" s="9"/>
      <c r="H93" s="88"/>
      <c r="I93" s="57"/>
      <c r="J93" s="57"/>
      <c r="K93" s="88"/>
      <c r="L93" s="88"/>
      <c r="M93" s="148"/>
      <c r="N93" s="58"/>
      <c r="O93" s="61"/>
      <c r="P93" s="69"/>
      <c r="Q93" s="70"/>
      <c r="R93" s="60"/>
      <c r="S93" s="59">
        <f t="shared" si="12"/>
        <v>0</v>
      </c>
      <c r="T93" s="65">
        <f t="shared" si="7"/>
        <v>0</v>
      </c>
      <c r="U93" s="59">
        <f t="shared" si="14"/>
        <v>0</v>
      </c>
      <c r="V93" s="65">
        <f t="shared" si="8"/>
        <v>100708.51000000001</v>
      </c>
      <c r="W93" s="66">
        <f t="shared" si="13"/>
        <v>35724.489999999991</v>
      </c>
      <c r="X93" s="6">
        <f t="shared" si="15"/>
        <v>35724.49</v>
      </c>
    </row>
    <row r="94" spans="1:24" ht="20" hidden="1" customHeight="1">
      <c r="A94" s="3">
        <f t="shared" si="11"/>
        <v>55</v>
      </c>
      <c r="B94" s="7"/>
      <c r="C94" s="8"/>
      <c r="D94" s="8"/>
      <c r="E94" s="8"/>
      <c r="F94" s="9"/>
      <c r="G94" s="9"/>
      <c r="H94" s="88"/>
      <c r="I94" s="57"/>
      <c r="J94" s="57"/>
      <c r="K94" s="88"/>
      <c r="L94" s="88"/>
      <c r="M94" s="148"/>
      <c r="N94" s="58"/>
      <c r="O94" s="61"/>
      <c r="P94" s="69"/>
      <c r="Q94" s="70"/>
      <c r="R94" s="60"/>
      <c r="S94" s="59">
        <f t="shared" si="12"/>
        <v>0</v>
      </c>
      <c r="T94" s="65">
        <f t="shared" si="7"/>
        <v>0</v>
      </c>
      <c r="U94" s="59">
        <f t="shared" si="14"/>
        <v>0</v>
      </c>
      <c r="V94" s="65">
        <f t="shared" si="8"/>
        <v>100708.51000000001</v>
      </c>
      <c r="W94" s="66">
        <f t="shared" si="13"/>
        <v>35724.489999999991</v>
      </c>
      <c r="X94" s="6">
        <f t="shared" si="15"/>
        <v>35724.49</v>
      </c>
    </row>
    <row r="95" spans="1:24" ht="20" hidden="1" customHeight="1">
      <c r="A95" s="3">
        <f t="shared" si="11"/>
        <v>57</v>
      </c>
      <c r="B95" s="7"/>
      <c r="C95" s="8"/>
      <c r="D95" s="8"/>
      <c r="E95" s="8"/>
      <c r="F95" s="9"/>
      <c r="G95" s="9"/>
      <c r="H95" s="88"/>
      <c r="I95" s="57"/>
      <c r="J95" s="57"/>
      <c r="K95" s="88"/>
      <c r="L95" s="88"/>
      <c r="M95" s="148"/>
      <c r="N95" s="58"/>
      <c r="O95" s="61"/>
      <c r="P95" s="69"/>
      <c r="Q95" s="70"/>
      <c r="R95" s="60"/>
      <c r="S95" s="59">
        <f t="shared" si="12"/>
        <v>0</v>
      </c>
      <c r="T95" s="65">
        <f t="shared" si="7"/>
        <v>0</v>
      </c>
      <c r="U95" s="59">
        <f t="shared" si="14"/>
        <v>0</v>
      </c>
      <c r="V95" s="65">
        <f t="shared" si="8"/>
        <v>100708.51000000001</v>
      </c>
      <c r="W95" s="66">
        <f t="shared" si="13"/>
        <v>35724.489999999991</v>
      </c>
      <c r="X95" s="6">
        <f t="shared" si="15"/>
        <v>35724.49</v>
      </c>
    </row>
    <row r="96" spans="1:24" ht="20" hidden="1" customHeight="1">
      <c r="A96" s="22"/>
      <c r="B96" s="22"/>
      <c r="C96" s="77"/>
      <c r="D96" s="77"/>
      <c r="E96" s="77"/>
      <c r="F96" s="22"/>
      <c r="G96" s="22"/>
      <c r="H96" s="89">
        <f>SUM(H22:H95)</f>
        <v>105708.51000000001</v>
      </c>
      <c r="I96" s="71"/>
      <c r="J96" s="71"/>
      <c r="K96" s="89"/>
      <c r="L96" s="89"/>
      <c r="M96" s="89"/>
      <c r="N96" s="78"/>
      <c r="O96" s="78"/>
      <c r="P96" s="78"/>
      <c r="Q96" s="78"/>
      <c r="R96" s="78"/>
      <c r="S96" s="71"/>
      <c r="T96" s="71"/>
      <c r="U96" s="71"/>
      <c r="V96" s="71"/>
      <c r="W96" s="71"/>
      <c r="X96" s="23"/>
    </row>
    <row r="97" spans="1:24" ht="13">
      <c r="A97" s="22"/>
      <c r="B97" s="22"/>
      <c r="C97" s="77"/>
      <c r="D97" s="77"/>
      <c r="E97" s="77"/>
      <c r="F97" s="22"/>
      <c r="G97" s="22"/>
      <c r="H97" s="89"/>
      <c r="I97" s="71"/>
      <c r="J97" s="71"/>
      <c r="K97" s="89"/>
      <c r="L97" s="89"/>
      <c r="M97" s="89"/>
      <c r="N97" s="78"/>
      <c r="O97" s="78"/>
      <c r="P97" s="78"/>
      <c r="Q97" s="78"/>
      <c r="R97" s="78"/>
      <c r="S97" s="71"/>
      <c r="T97" s="71"/>
      <c r="U97" s="71"/>
      <c r="V97" s="71"/>
      <c r="W97" s="71"/>
      <c r="X97" s="23"/>
    </row>
    <row r="98" spans="1:24" ht="13">
      <c r="A98" s="22"/>
      <c r="B98" s="22"/>
      <c r="C98" s="77"/>
      <c r="D98" s="77"/>
      <c r="E98" s="77"/>
      <c r="F98" s="22"/>
      <c r="G98" s="22"/>
      <c r="H98" s="89"/>
      <c r="I98" s="71"/>
      <c r="J98" s="71"/>
      <c r="K98" s="89"/>
      <c r="L98" s="89"/>
      <c r="M98" s="89"/>
      <c r="N98" s="78"/>
      <c r="O98" s="78"/>
      <c r="P98" s="78"/>
      <c r="Q98" s="78"/>
      <c r="R98" s="78"/>
      <c r="S98" s="71">
        <f>SUM(S22:S95)</f>
        <v>0</v>
      </c>
      <c r="T98" s="71"/>
      <c r="U98" s="71">
        <f>SUM(U22:U95)</f>
        <v>100708.51000000001</v>
      </c>
      <c r="V98" s="71"/>
      <c r="W98" s="71"/>
      <c r="X98" s="23"/>
    </row>
    <row r="99" spans="1:24" ht="20" customHeight="1">
      <c r="V99" s="24"/>
    </row>
    <row r="100" spans="1:24" ht="20" customHeight="1">
      <c r="B100" s="79" t="s">
        <v>24</v>
      </c>
    </row>
    <row r="101" spans="1:24" ht="20" customHeight="1">
      <c r="B101" s="80" t="s">
        <v>107</v>
      </c>
    </row>
    <row r="102" spans="1:24" ht="20" customHeight="1">
      <c r="B102" s="80"/>
    </row>
    <row r="103" spans="1:24" ht="20" customHeight="1">
      <c r="B103" s="111"/>
    </row>
    <row r="104" spans="1:24" ht="20" customHeight="1">
      <c r="B104" s="111"/>
    </row>
    <row r="105" spans="1:24" ht="20" customHeight="1">
      <c r="B105" s="111"/>
    </row>
    <row r="106" spans="1:24" ht="20" customHeight="1">
      <c r="B106" s="111"/>
    </row>
    <row r="107" spans="1:24" ht="20" customHeight="1">
      <c r="B107" s="111"/>
    </row>
    <row r="108" spans="1:24" ht="20" customHeight="1">
      <c r="B108" s="80"/>
    </row>
    <row r="109" spans="1:24" ht="20" customHeight="1">
      <c r="B109" s="80"/>
    </row>
    <row r="110" spans="1:24" ht="20" customHeight="1">
      <c r="B110" s="173" t="s">
        <v>18</v>
      </c>
      <c r="C110" s="2"/>
    </row>
    <row r="111" spans="1:24" ht="19.5" customHeight="1">
      <c r="B111" s="21" t="s">
        <v>8</v>
      </c>
    </row>
    <row r="112" spans="1:24" ht="20" customHeight="1">
      <c r="B112" s="21" t="s">
        <v>11</v>
      </c>
    </row>
    <row r="113" spans="2:2" ht="20" customHeight="1">
      <c r="B113" s="21" t="s">
        <v>17</v>
      </c>
    </row>
    <row r="114" spans="2:2" ht="20" customHeight="1">
      <c r="B114" s="21" t="s">
        <v>32</v>
      </c>
    </row>
    <row r="115" spans="2:2" ht="20" customHeight="1">
      <c r="B115" s="111" t="s">
        <v>33</v>
      </c>
    </row>
    <row r="116" spans="2:2" ht="20" customHeight="1">
      <c r="B116" s="111" t="s">
        <v>34</v>
      </c>
    </row>
    <row r="118" spans="2:2" ht="20" customHeight="1">
      <c r="B118" s="171" t="s">
        <v>25</v>
      </c>
    </row>
    <row r="119" spans="2:2" ht="20" customHeight="1">
      <c r="B119" s="2" t="s">
        <v>38</v>
      </c>
    </row>
    <row r="120" spans="2:2" ht="20" customHeight="1">
      <c r="B120" s="2" t="s">
        <v>39</v>
      </c>
    </row>
    <row r="121" spans="2:2" ht="20" customHeight="1">
      <c r="B121" s="2" t="s">
        <v>26</v>
      </c>
    </row>
    <row r="122" spans="2:2" ht="20" customHeight="1">
      <c r="B122" s="2" t="s">
        <v>27</v>
      </c>
    </row>
    <row r="123" spans="2:2" ht="20" customHeight="1">
      <c r="B123" s="2" t="s">
        <v>28</v>
      </c>
    </row>
    <row r="124" spans="2:2" ht="20" customHeight="1">
      <c r="B124" s="2" t="s">
        <v>29</v>
      </c>
    </row>
    <row r="125" spans="2:2" ht="20" customHeight="1">
      <c r="B125" s="2" t="s">
        <v>30</v>
      </c>
    </row>
    <row r="127" spans="2:2" ht="20" customHeight="1">
      <c r="B127" s="171" t="s">
        <v>41</v>
      </c>
    </row>
    <row r="128" spans="2:2" ht="20" customHeight="1">
      <c r="B128" s="2" t="s">
        <v>45</v>
      </c>
    </row>
    <row r="129" spans="2:2" ht="20" customHeight="1">
      <c r="B129" s="2" t="s">
        <v>44</v>
      </c>
    </row>
    <row r="131" spans="2:2" ht="19.5" customHeight="1">
      <c r="B131" s="171" t="s">
        <v>46</v>
      </c>
    </row>
    <row r="132" spans="2:2" ht="20" customHeight="1">
      <c r="B132" s="2" t="s">
        <v>47</v>
      </c>
    </row>
    <row r="133" spans="2:2" ht="20" customHeight="1">
      <c r="B133" s="2" t="s">
        <v>48</v>
      </c>
    </row>
    <row r="134" spans="2:2" ht="20" customHeight="1">
      <c r="B134" s="2" t="s">
        <v>49</v>
      </c>
    </row>
    <row r="135" spans="2:2" ht="20" customHeight="1">
      <c r="B135" s="2" t="s">
        <v>50</v>
      </c>
    </row>
    <row r="137" spans="2:2" ht="20" customHeight="1">
      <c r="B137" s="171" t="s">
        <v>42</v>
      </c>
    </row>
    <row r="138" spans="2:2" ht="20" customHeight="1">
      <c r="B138" s="2" t="s">
        <v>51</v>
      </c>
    </row>
    <row r="139" spans="2:2" ht="20" customHeight="1">
      <c r="B139" s="2" t="s">
        <v>52</v>
      </c>
    </row>
    <row r="140" spans="2:2" ht="20" customHeight="1">
      <c r="B140" s="2" t="s">
        <v>53</v>
      </c>
    </row>
    <row r="141" spans="2:2" ht="20" customHeight="1">
      <c r="B141" s="2" t="s">
        <v>54</v>
      </c>
    </row>
    <row r="142" spans="2:2" ht="20" customHeight="1">
      <c r="B142" s="2" t="s">
        <v>55</v>
      </c>
    </row>
    <row r="143" spans="2:2" ht="20" customHeight="1">
      <c r="B143" s="2" t="s">
        <v>56</v>
      </c>
    </row>
    <row r="144" spans="2:2" ht="20" customHeight="1">
      <c r="B144" s="2" t="s">
        <v>57</v>
      </c>
    </row>
    <row r="145" spans="2:2" ht="20" customHeight="1">
      <c r="B145" s="2" t="s">
        <v>58</v>
      </c>
    </row>
    <row r="146" spans="2:2" ht="20" customHeight="1">
      <c r="B146" s="2" t="s">
        <v>59</v>
      </c>
    </row>
    <row r="147" spans="2:2" ht="20" customHeight="1">
      <c r="B147" s="2" t="s">
        <v>60</v>
      </c>
    </row>
  </sheetData>
  <autoFilter ref="A21:X96" xr:uid="{00000000-0009-0000-0000-000004000000}">
    <filterColumn colId="6">
      <filters>
        <filter val="Closed"/>
      </filters>
    </filterColumn>
  </autoFilter>
  <mergeCells count="3">
    <mergeCell ref="C6:D6"/>
    <mergeCell ref="S19:T19"/>
    <mergeCell ref="U19:W19"/>
  </mergeCells>
  <dataValidations count="6">
    <dataValidation showInputMessage="1" showErrorMessage="1" sqref="O22:O95" xr:uid="{00000000-0002-0000-0400-000000000000}"/>
    <dataValidation type="list" showInputMessage="1" showErrorMessage="1" sqref="Q22:Q95" xr:uid="{00000000-0002-0000-0400-000001000000}">
      <formula1>$B$138:$B$147</formula1>
    </dataValidation>
    <dataValidation type="list" showInputMessage="1" showErrorMessage="1" sqref="R22:R95" xr:uid="{00000000-0002-0000-0400-000002000000}">
      <formula1>$B$132:$B$135</formula1>
    </dataValidation>
    <dataValidation type="list" showInputMessage="1" showErrorMessage="1" sqref="P22:P95" xr:uid="{00000000-0002-0000-0400-000003000000}">
      <formula1>$B$128:$B$129</formula1>
    </dataValidation>
    <dataValidation type="list" showInputMessage="1" showErrorMessage="1" sqref="N22:N95" xr:uid="{00000000-0002-0000-0400-000004000000}">
      <formula1>$B$119:$B$125</formula1>
    </dataValidation>
    <dataValidation type="list" allowBlank="1" showInputMessage="1" showErrorMessage="1" sqref="G22:G95" xr:uid="{00000000-0002-0000-0400-000005000000}">
      <formula1>$B$111:$B$116</formula1>
    </dataValidation>
  </dataValidations>
  <printOptions horizontalCentered="1"/>
  <pageMargins left="0.25" right="0.25" top="0.75" bottom="0.75" header="0.25" footer="0.5"/>
  <pageSetup scale="60" orientation="landscape" r:id="rId1"/>
  <headerFooter alignWithMargins="0">
    <oddHeader>&amp;C&amp;"Arial,Bold"&amp;12Covington Homebuyer Purchase/Facade Activity
FY 2015-2016</oddHeader>
    <oddFooter xml:space="preserve">&amp;L&amp;8&amp;Z&amp;F&amp;C&amp;8&amp;P of &amp;N&amp;R&amp;8&amp;D; &amp;T 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PY 2015 Code Enforce Hardship</vt:lpstr>
      <vt:lpstr>PY 2015 Repair - Roof-Furnace</vt:lpstr>
      <vt:lpstr>PY 2015 Repair - Sewer</vt:lpstr>
      <vt:lpstr>PY 2015 Cov HBA</vt:lpstr>
      <vt:lpstr>PY 2015 NKY Cons HBA</vt:lpstr>
      <vt:lpstr>'PY 2015 Code Enforce Hardship'!Print_Area</vt:lpstr>
      <vt:lpstr>'PY 2015 Cov HBA'!Print_Area</vt:lpstr>
      <vt:lpstr>'PY 2015 NKY Cons HBA'!Print_Area</vt:lpstr>
      <vt:lpstr>'PY 2015 Repair - Roof-Furnace'!Print_Area</vt:lpstr>
      <vt:lpstr>'PY 2015 Repair - Sewer'!Print_Area</vt:lpstr>
      <vt:lpstr>'PY 2015 Code Enforce Hardship'!Print_Titles</vt:lpstr>
      <vt:lpstr>'PY 2015 Cov HBA'!Print_Titles</vt:lpstr>
      <vt:lpstr>'PY 2015 NKY Cons HBA'!Print_Titles</vt:lpstr>
      <vt:lpstr>'PY 2015 Repair - Roof-Furnace'!Print_Titles</vt:lpstr>
      <vt:lpstr>'PY 2015 Repair - Sewer'!Print_Titles</vt:lpstr>
    </vt:vector>
  </TitlesOfParts>
  <Company>City of Covington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rburgin</dc:creator>
  <cp:lastModifiedBy>Connor Boone</cp:lastModifiedBy>
  <cp:lastPrinted>2016-09-01T14:03:03Z</cp:lastPrinted>
  <dcterms:created xsi:type="dcterms:W3CDTF">2003-07-15T14:26:28Z</dcterms:created>
  <dcterms:modified xsi:type="dcterms:W3CDTF">2019-05-29T00:46:37Z</dcterms:modified>
</cp:coreProperties>
</file>