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onnorboone/Desktop/capstone/HAP/"/>
    </mc:Choice>
  </mc:AlternateContent>
  <xr:revisionPtr revIDLastSave="0" documentId="13_ncr:1_{E96993B3-6C44-E34B-B172-E7D53E5186BA}" xr6:coauthVersionLast="43" xr6:coauthVersionMax="43" xr10:uidLastSave="{00000000-0000-0000-0000-000000000000}"/>
  <bookViews>
    <workbookView xWindow="0" yWindow="2980" windowWidth="24500" windowHeight="11900" tabRatio="754" activeTab="3" xr2:uid="{00000000-000D-0000-FFFF-FFFF00000000}"/>
  </bookViews>
  <sheets>
    <sheet name="PY 2016 Code Enforce Hardship" sheetId="6" r:id="rId1"/>
    <sheet name="PY 2016 Homeowner Repair" sheetId="10" r:id="rId2"/>
    <sheet name="PY 2016 Upper Floor Rehab" sheetId="14" r:id="rId3"/>
    <sheet name="PY 2016 Cov HBA" sheetId="9" r:id="rId4"/>
    <sheet name="PY 2016 NKY Cons HBA" sheetId="15" r:id="rId5"/>
    <sheet name="Sheet2" sheetId="18" state="hidden" r:id="rId6"/>
    <sheet name="Sheet3" sheetId="19" state="hidden" r:id="rId7"/>
    <sheet name="Sheet4" sheetId="20" state="hidden" r:id="rId8"/>
  </sheets>
  <definedNames>
    <definedName name="_xlnm._FilterDatabase" localSheetId="0" hidden="1">'PY 2016 Code Enforce Hardship'!$A$12:$AA$52</definedName>
    <definedName name="_xlnm._FilterDatabase" localSheetId="3" hidden="1">'PY 2016 Cov HBA'!$A$21:$X$130</definedName>
    <definedName name="_xlnm._FilterDatabase" localSheetId="1" hidden="1">'PY 2016 Homeowner Repair'!$A$12:$Y$52</definedName>
    <definedName name="_xlnm._FilterDatabase" localSheetId="4" hidden="1">'PY 2016 NKY Cons HBA'!$A$21:$Y$96</definedName>
    <definedName name="_xlnm._FilterDatabase" localSheetId="2" hidden="1">'PY 2016 Upper Floor Rehab'!$A$12:$Z$52</definedName>
    <definedName name="City_staff">#REF!</definedName>
    <definedName name="citystaff">#REF!</definedName>
    <definedName name="lender">#REF!</definedName>
    <definedName name="lender_realtor">#REF!</definedName>
    <definedName name="please">Sheet2!$A$1:$A$7</definedName>
    <definedName name="_xlnm.Print_Area" localSheetId="0">'PY 2016 Code Enforce Hardship'!$A$13:$J$20</definedName>
    <definedName name="_xlnm.Print_Area" localSheetId="3">'PY 2016 Cov HBA'!$A$22:$N$24</definedName>
    <definedName name="_xlnm.Print_Area" localSheetId="1">'PY 2016 Homeowner Repair'!$A$13:$H$20</definedName>
    <definedName name="_xlnm.Print_Area" localSheetId="4">'PY 2016 NKY Cons HBA'!$A$22:$O$27</definedName>
    <definedName name="_xlnm.Print_Area" localSheetId="2">'PY 2016 Upper Floor Rehab'!$A$13:$H$20</definedName>
    <definedName name="_xlnm.Print_Titles" localSheetId="0">'PY 2016 Code Enforce Hardship'!$2:$12</definedName>
    <definedName name="_xlnm.Print_Titles" localSheetId="3">'PY 2016 Cov HBA'!$2:$21</definedName>
    <definedName name="_xlnm.Print_Titles" localSheetId="1">'PY 2016 Homeowner Repair'!$2:$12</definedName>
    <definedName name="_xlnm.Print_Titles" localSheetId="4">'PY 2016 NKY Cons HBA'!$2:$21</definedName>
    <definedName name="_xlnm.Print_Titles" localSheetId="2">'PY 2016 Upper Floor Rehab'!$2:$12</definedName>
    <definedName name="referrals">#REF!</definedName>
    <definedName name="thankyou">Sheet3!$A$1:$A$8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9" l="1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U76" i="9" l="1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V95" i="15"/>
  <c r="V94" i="15"/>
  <c r="V93" i="15"/>
  <c r="V92" i="15"/>
  <c r="V91" i="15"/>
  <c r="V90" i="15"/>
  <c r="V89" i="15"/>
  <c r="V88" i="15"/>
  <c r="V87" i="15"/>
  <c r="V86" i="15"/>
  <c r="V85" i="15"/>
  <c r="V84" i="15"/>
  <c r="V83" i="15"/>
  <c r="V82" i="15"/>
  <c r="V81" i="15"/>
  <c r="V80" i="15"/>
  <c r="V79" i="15"/>
  <c r="V78" i="15"/>
  <c r="V77" i="15"/>
  <c r="V76" i="15"/>
  <c r="V75" i="15"/>
  <c r="V74" i="15"/>
  <c r="V73" i="15"/>
  <c r="V72" i="15"/>
  <c r="V71" i="15"/>
  <c r="V70" i="15"/>
  <c r="V69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I96" i="15" l="1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A47" i="15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70" i="15" s="1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W22" i="15"/>
  <c r="T22" i="15"/>
  <c r="U22" i="15" s="1"/>
  <c r="E17" i="15"/>
  <c r="E16" i="15"/>
  <c r="E15" i="15"/>
  <c r="E14" i="15"/>
  <c r="E13" i="15"/>
  <c r="E12" i="15"/>
  <c r="E4" i="15"/>
  <c r="E17" i="9"/>
  <c r="E16" i="9"/>
  <c r="E15" i="9"/>
  <c r="E14" i="9"/>
  <c r="E13" i="9"/>
  <c r="E12" i="9"/>
  <c r="Y52" i="14"/>
  <c r="V52" i="14"/>
  <c r="T52" i="14"/>
  <c r="Y51" i="14"/>
  <c r="V51" i="14"/>
  <c r="T51" i="14"/>
  <c r="Y50" i="14"/>
  <c r="V50" i="14"/>
  <c r="T50" i="14"/>
  <c r="Y49" i="14"/>
  <c r="V49" i="14"/>
  <c r="T49" i="14"/>
  <c r="Y48" i="14"/>
  <c r="V48" i="14"/>
  <c r="T48" i="14"/>
  <c r="Y47" i="14"/>
  <c r="V47" i="14"/>
  <c r="T47" i="14"/>
  <c r="Y46" i="14"/>
  <c r="V46" i="14"/>
  <c r="T46" i="14"/>
  <c r="Y45" i="14"/>
  <c r="V45" i="14"/>
  <c r="T45" i="14"/>
  <c r="Y44" i="14"/>
  <c r="V44" i="14"/>
  <c r="T44" i="14"/>
  <c r="Y43" i="14"/>
  <c r="V43" i="14"/>
  <c r="T43" i="14"/>
  <c r="Y42" i="14"/>
  <c r="V42" i="14"/>
  <c r="T42" i="14"/>
  <c r="Y41" i="14"/>
  <c r="V41" i="14"/>
  <c r="T41" i="14"/>
  <c r="Y40" i="14"/>
  <c r="V40" i="14"/>
  <c r="T40" i="14"/>
  <c r="Y39" i="14"/>
  <c r="V39" i="14"/>
  <c r="T39" i="14"/>
  <c r="Y38" i="14"/>
  <c r="V38" i="14"/>
  <c r="T38" i="14"/>
  <c r="Y37" i="14"/>
  <c r="V37" i="14"/>
  <c r="T37" i="14"/>
  <c r="Y36" i="14"/>
  <c r="V36" i="14"/>
  <c r="T36" i="14"/>
  <c r="Y35" i="14"/>
  <c r="V35" i="14"/>
  <c r="T35" i="14"/>
  <c r="Y34" i="14"/>
  <c r="V34" i="14"/>
  <c r="T34" i="14"/>
  <c r="Y33" i="14"/>
  <c r="V33" i="14"/>
  <c r="T33" i="14"/>
  <c r="Y32" i="14"/>
  <c r="V32" i="14"/>
  <c r="T32" i="14"/>
  <c r="Y31" i="14"/>
  <c r="V31" i="14"/>
  <c r="T31" i="14"/>
  <c r="Y30" i="14"/>
  <c r="V30" i="14"/>
  <c r="T30" i="14"/>
  <c r="Y29" i="14"/>
  <c r="V29" i="14"/>
  <c r="T29" i="14"/>
  <c r="Y28" i="14"/>
  <c r="V28" i="14"/>
  <c r="T28" i="14"/>
  <c r="Y27" i="14"/>
  <c r="V27" i="14"/>
  <c r="T27" i="14"/>
  <c r="Y26" i="14"/>
  <c r="V26" i="14"/>
  <c r="T26" i="14"/>
  <c r="Y25" i="14"/>
  <c r="V25" i="14"/>
  <c r="T25" i="14"/>
  <c r="Y24" i="14"/>
  <c r="V24" i="14"/>
  <c r="T24" i="14"/>
  <c r="Y23" i="14"/>
  <c r="V23" i="14"/>
  <c r="T23" i="14"/>
  <c r="Y22" i="14"/>
  <c r="V22" i="14"/>
  <c r="T22" i="14"/>
  <c r="Y21" i="14"/>
  <c r="V21" i="14"/>
  <c r="T21" i="14"/>
  <c r="Y20" i="14"/>
  <c r="V20" i="14"/>
  <c r="T20" i="14"/>
  <c r="Y19" i="14"/>
  <c r="V19" i="14"/>
  <c r="T19" i="14"/>
  <c r="Y18" i="14"/>
  <c r="V18" i="14"/>
  <c r="T18" i="14"/>
  <c r="Y17" i="14"/>
  <c r="V17" i="14"/>
  <c r="T17" i="14"/>
  <c r="Y16" i="14"/>
  <c r="V16" i="14"/>
  <c r="T16" i="14"/>
  <c r="Y15" i="14"/>
  <c r="V15" i="14"/>
  <c r="T15" i="14"/>
  <c r="V14" i="14"/>
  <c r="T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V13" i="14"/>
  <c r="T13" i="14"/>
  <c r="H8" i="14"/>
  <c r="H7" i="14"/>
  <c r="H6" i="14"/>
  <c r="H5" i="14"/>
  <c r="H4" i="14"/>
  <c r="E4" i="14"/>
  <c r="H3" i="14"/>
  <c r="Y52" i="10"/>
  <c r="V52" i="10"/>
  <c r="T52" i="10"/>
  <c r="Y51" i="10"/>
  <c r="V51" i="10"/>
  <c r="T51" i="10"/>
  <c r="Y50" i="10"/>
  <c r="V50" i="10"/>
  <c r="T50" i="10"/>
  <c r="Y49" i="10"/>
  <c r="V49" i="10"/>
  <c r="T49" i="10"/>
  <c r="Y48" i="10"/>
  <c r="V48" i="10"/>
  <c r="T48" i="10"/>
  <c r="Y47" i="10"/>
  <c r="V47" i="10"/>
  <c r="T47" i="10"/>
  <c r="Y46" i="10"/>
  <c r="V46" i="10"/>
  <c r="T46" i="10"/>
  <c r="Y45" i="10"/>
  <c r="V45" i="10"/>
  <c r="T45" i="10"/>
  <c r="Y44" i="10"/>
  <c r="V44" i="10"/>
  <c r="T44" i="10"/>
  <c r="Y43" i="10"/>
  <c r="V43" i="10"/>
  <c r="T43" i="10"/>
  <c r="Y42" i="10"/>
  <c r="V42" i="10"/>
  <c r="T42" i="10"/>
  <c r="Y41" i="10"/>
  <c r="V41" i="10"/>
  <c r="T41" i="10"/>
  <c r="Y40" i="10"/>
  <c r="V40" i="10"/>
  <c r="T40" i="10"/>
  <c r="Y39" i="10"/>
  <c r="V39" i="10"/>
  <c r="T39" i="10"/>
  <c r="Y38" i="10"/>
  <c r="V38" i="10"/>
  <c r="T38" i="10"/>
  <c r="Y37" i="10"/>
  <c r="V37" i="10"/>
  <c r="T37" i="10"/>
  <c r="Y36" i="10"/>
  <c r="V36" i="10"/>
  <c r="T36" i="10"/>
  <c r="Y35" i="10"/>
  <c r="V35" i="10"/>
  <c r="T35" i="10"/>
  <c r="Y34" i="10"/>
  <c r="V34" i="10"/>
  <c r="T34" i="10"/>
  <c r="Y33" i="10"/>
  <c r="V33" i="10"/>
  <c r="T33" i="10"/>
  <c r="Y32" i="10"/>
  <c r="V32" i="10"/>
  <c r="T32" i="10"/>
  <c r="Y31" i="10"/>
  <c r="V31" i="10"/>
  <c r="T31" i="10"/>
  <c r="Y30" i="10"/>
  <c r="V30" i="10"/>
  <c r="T30" i="10"/>
  <c r="V29" i="10"/>
  <c r="T29" i="10"/>
  <c r="V28" i="10"/>
  <c r="T28" i="10"/>
  <c r="V27" i="10"/>
  <c r="T27" i="10"/>
  <c r="V26" i="10"/>
  <c r="T26" i="10"/>
  <c r="V25" i="10"/>
  <c r="T25" i="10"/>
  <c r="V24" i="10"/>
  <c r="T24" i="10"/>
  <c r="V23" i="10"/>
  <c r="T23" i="10"/>
  <c r="V22" i="10"/>
  <c r="T22" i="10"/>
  <c r="V21" i="10"/>
  <c r="T21" i="10"/>
  <c r="V20" i="10"/>
  <c r="T20" i="10"/>
  <c r="V19" i="10"/>
  <c r="T19" i="10"/>
  <c r="V18" i="10"/>
  <c r="T18" i="10"/>
  <c r="V17" i="10"/>
  <c r="T17" i="10"/>
  <c r="V16" i="10"/>
  <c r="T16" i="10"/>
  <c r="V15" i="10"/>
  <c r="T15" i="10"/>
  <c r="V14" i="10"/>
  <c r="T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V13" i="10"/>
  <c r="T13" i="10"/>
  <c r="H8" i="10"/>
  <c r="H7" i="10"/>
  <c r="H6" i="10"/>
  <c r="H5" i="10"/>
  <c r="H4" i="10"/>
  <c r="E4" i="10"/>
  <c r="H3" i="10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J8" i="6"/>
  <c r="J7" i="6"/>
  <c r="J6" i="6"/>
  <c r="J5" i="6"/>
  <c r="J4" i="6"/>
  <c r="J3" i="6"/>
  <c r="X13" i="6"/>
  <c r="V13" i="6"/>
  <c r="U13" i="10" l="1"/>
  <c r="U14" i="10"/>
  <c r="T55" i="10"/>
  <c r="E7" i="10" s="1"/>
  <c r="Y22" i="15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Y84" i="15" s="1"/>
  <c r="Y85" i="15" s="1"/>
  <c r="Y86" i="15" s="1"/>
  <c r="Y87" i="15" s="1"/>
  <c r="Y88" i="15" s="1"/>
  <c r="Y89" i="15" s="1"/>
  <c r="Y90" i="15" s="1"/>
  <c r="Y91" i="15" s="1"/>
  <c r="Y92" i="15" s="1"/>
  <c r="Y93" i="15" s="1"/>
  <c r="Y94" i="15" s="1"/>
  <c r="Y95" i="15" s="1"/>
  <c r="T55" i="14"/>
  <c r="E7" i="14" s="1"/>
  <c r="V55" i="14"/>
  <c r="E8" i="14" s="1"/>
  <c r="E9" i="14" s="1"/>
  <c r="V55" i="10"/>
  <c r="E8" i="10" s="1"/>
  <c r="E9" i="10" s="1"/>
  <c r="Y13" i="10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W23" i="15"/>
  <c r="W24" i="15" s="1"/>
  <c r="W25" i="15" s="1"/>
  <c r="U23" i="15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U84" i="15" s="1"/>
  <c r="U85" i="15" s="1"/>
  <c r="U86" i="15" s="1"/>
  <c r="U87" i="15" s="1"/>
  <c r="U88" i="15" s="1"/>
  <c r="U89" i="15" s="1"/>
  <c r="U90" i="15" s="1"/>
  <c r="U91" i="15" s="1"/>
  <c r="U92" i="15" s="1"/>
  <c r="U93" i="15" s="1"/>
  <c r="U94" i="15" s="1"/>
  <c r="U95" i="15" s="1"/>
  <c r="W13" i="14"/>
  <c r="W14" i="14" s="1"/>
  <c r="W15" i="14" s="1"/>
  <c r="X15" i="14" s="1"/>
  <c r="U15" i="10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A68" i="15"/>
  <c r="A73" i="15"/>
  <c r="A76" i="15" s="1"/>
  <c r="A79" i="15" s="1"/>
  <c r="A82" i="15" s="1"/>
  <c r="A85" i="15" s="1"/>
  <c r="A88" i="15" s="1"/>
  <c r="A91" i="15" s="1"/>
  <c r="A94" i="15" s="1"/>
  <c r="T98" i="15"/>
  <c r="E7" i="15" s="1"/>
  <c r="X22" i="15"/>
  <c r="V98" i="15"/>
  <c r="E8" i="15" s="1"/>
  <c r="U13" i="14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Y13" i="14"/>
  <c r="Y14" i="14" s="1"/>
  <c r="W13" i="10"/>
  <c r="X13" i="10" s="1"/>
  <c r="X23" i="15" l="1"/>
  <c r="X24" i="15"/>
  <c r="X14" i="14"/>
  <c r="X13" i="14"/>
  <c r="W26" i="15"/>
  <c r="X25" i="15"/>
  <c r="E9" i="15"/>
  <c r="A71" i="15"/>
  <c r="A74" i="15" s="1"/>
  <c r="A77" i="15" s="1"/>
  <c r="A80" i="15" s="1"/>
  <c r="A83" i="15" s="1"/>
  <c r="A86" i="15" s="1"/>
  <c r="A89" i="15" s="1"/>
  <c r="A92" i="15" s="1"/>
  <c r="A95" i="15" s="1"/>
  <c r="A69" i="15"/>
  <c r="A72" i="15" s="1"/>
  <c r="A75" i="15" s="1"/>
  <c r="A78" i="15" s="1"/>
  <c r="A81" i="15" s="1"/>
  <c r="A84" i="15" s="1"/>
  <c r="A87" i="15" s="1"/>
  <c r="A90" i="15" s="1"/>
  <c r="A93" i="15" s="1"/>
  <c r="W16" i="14"/>
  <c r="W14" i="10"/>
  <c r="E4" i="9"/>
  <c r="T22" i="9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1" i="9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60" i="9" s="1"/>
  <c r="H130" i="9"/>
  <c r="G4" i="6"/>
  <c r="W13" i="6"/>
  <c r="Y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T23" i="9" l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A58" i="9"/>
  <c r="A61" i="9"/>
  <c r="A64" i="9" s="1"/>
  <c r="A66" i="9" s="1"/>
  <c r="A71" i="9" s="1"/>
  <c r="A73" i="9" s="1"/>
  <c r="A76" i="9" s="1"/>
  <c r="X26" i="15"/>
  <c r="W27" i="15"/>
  <c r="W17" i="14"/>
  <c r="X16" i="14"/>
  <c r="W15" i="10"/>
  <c r="X14" i="10"/>
  <c r="S132" i="9"/>
  <c r="E7" i="9" s="1"/>
  <c r="AA13" i="6"/>
  <c r="AA14" i="6" s="1"/>
  <c r="AA15" i="6" s="1"/>
  <c r="AA16" i="6" s="1"/>
  <c r="AA17" i="6" s="1"/>
  <c r="AA18" i="6" s="1"/>
  <c r="AA19" i="6" s="1"/>
  <c r="AA20" i="6" s="1"/>
  <c r="V55" i="6"/>
  <c r="G7" i="6" s="1"/>
  <c r="W14" i="6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U132" i="9"/>
  <c r="E8" i="9" s="1"/>
  <c r="V22" i="9"/>
  <c r="Z13" i="6"/>
  <c r="Y14" i="6"/>
  <c r="X55" i="6"/>
  <c r="G8" i="6" s="1"/>
  <c r="G9" i="6" s="1"/>
  <c r="T132" i="9" l="1"/>
  <c r="A59" i="9"/>
  <c r="A63" i="9" s="1"/>
  <c r="A68" i="9" s="1"/>
  <c r="A70" i="9" s="1"/>
  <c r="A75" i="9" s="1"/>
  <c r="A62" i="9"/>
  <c r="A65" i="9" s="1"/>
  <c r="A67" i="9" s="1"/>
  <c r="A69" i="9" s="1"/>
  <c r="A72" i="9" s="1"/>
  <c r="A74" i="9" s="1"/>
  <c r="W28" i="15"/>
  <c r="X27" i="15"/>
  <c r="V23" i="9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W18" i="14"/>
  <c r="X17" i="14"/>
  <c r="X15" i="10"/>
  <c r="W16" i="10"/>
  <c r="E9" i="9"/>
  <c r="Z14" i="6"/>
  <c r="Y15" i="6"/>
  <c r="V132" i="9" l="1"/>
  <c r="W29" i="15"/>
  <c r="X28" i="15"/>
  <c r="W19" i="14"/>
  <c r="X18" i="14"/>
  <c r="W17" i="10"/>
  <c r="X16" i="10"/>
  <c r="Z15" i="6"/>
  <c r="Y16" i="6"/>
  <c r="W30" i="15" l="1"/>
  <c r="X29" i="15"/>
  <c r="W20" i="14"/>
  <c r="X19" i="14"/>
  <c r="X17" i="10"/>
  <c r="W18" i="10"/>
  <c r="Y17" i="6"/>
  <c r="Z16" i="6"/>
  <c r="W31" i="15" l="1"/>
  <c r="X30" i="15"/>
  <c r="W21" i="14"/>
  <c r="X20" i="14"/>
  <c r="W19" i="10"/>
  <c r="X18" i="10"/>
  <c r="Z17" i="6"/>
  <c r="Y18" i="6"/>
  <c r="W32" i="15" l="1"/>
  <c r="X31" i="15"/>
  <c r="X21" i="14"/>
  <c r="W22" i="14"/>
  <c r="X19" i="10"/>
  <c r="W20" i="10"/>
  <c r="Z18" i="6"/>
  <c r="Y19" i="6"/>
  <c r="W33" i="15" l="1"/>
  <c r="X32" i="15"/>
  <c r="X22" i="14"/>
  <c r="W23" i="14"/>
  <c r="X20" i="10"/>
  <c r="W21" i="10"/>
  <c r="Z19" i="6"/>
  <c r="Y20" i="6"/>
  <c r="W34" i="15" l="1"/>
  <c r="X33" i="15"/>
  <c r="X23" i="14"/>
  <c r="W24" i="14"/>
  <c r="W22" i="10"/>
  <c r="X21" i="10"/>
  <c r="Z20" i="6"/>
  <c r="Y21" i="6"/>
  <c r="X34" i="15" l="1"/>
  <c r="W35" i="15"/>
  <c r="W25" i="14"/>
  <c r="X24" i="14"/>
  <c r="W23" i="10"/>
  <c r="X22" i="10"/>
  <c r="Z21" i="6"/>
  <c r="Y22" i="6"/>
  <c r="W36" i="15" l="1"/>
  <c r="X35" i="15"/>
  <c r="W26" i="14"/>
  <c r="X25" i="14"/>
  <c r="X23" i="10"/>
  <c r="W24" i="10"/>
  <c r="Y23" i="6"/>
  <c r="Z22" i="6"/>
  <c r="W37" i="15" l="1"/>
  <c r="X36" i="15"/>
  <c r="X26" i="14"/>
  <c r="W27" i="14"/>
  <c r="W25" i="10"/>
  <c r="X24" i="10"/>
  <c r="Z23" i="6"/>
  <c r="Y24" i="6"/>
  <c r="W38" i="15" l="1"/>
  <c r="X37" i="15"/>
  <c r="W28" i="14"/>
  <c r="X27" i="14"/>
  <c r="X25" i="10"/>
  <c r="W26" i="10"/>
  <c r="Y25" i="6"/>
  <c r="Z24" i="6"/>
  <c r="W39" i="15" l="1"/>
  <c r="X38" i="15"/>
  <c r="W29" i="14"/>
  <c r="X28" i="14"/>
  <c r="W27" i="10"/>
  <c r="X26" i="10"/>
  <c r="Y26" i="6"/>
  <c r="Z25" i="6"/>
  <c r="W40" i="15" l="1"/>
  <c r="X39" i="15"/>
  <c r="W30" i="14"/>
  <c r="X29" i="14"/>
  <c r="X27" i="10"/>
  <c r="W28" i="10"/>
  <c r="Z26" i="6"/>
  <c r="Y27" i="6"/>
  <c r="W41" i="15" l="1"/>
  <c r="X40" i="15"/>
  <c r="W31" i="14"/>
  <c r="X30" i="14"/>
  <c r="W29" i="10"/>
  <c r="X28" i="10"/>
  <c r="Z27" i="6"/>
  <c r="Y28" i="6"/>
  <c r="W42" i="15" l="1"/>
  <c r="X41" i="15"/>
  <c r="X31" i="14"/>
  <c r="W32" i="14"/>
  <c r="W30" i="10"/>
  <c r="X29" i="10"/>
  <c r="Y29" i="6"/>
  <c r="Z28" i="6"/>
  <c r="W43" i="15" l="1"/>
  <c r="X42" i="15"/>
  <c r="W33" i="14"/>
  <c r="X32" i="14"/>
  <c r="W31" i="10"/>
  <c r="X30" i="10"/>
  <c r="Z29" i="6"/>
  <c r="Y30" i="6"/>
  <c r="W44" i="15" l="1"/>
  <c r="X43" i="15"/>
  <c r="W34" i="14"/>
  <c r="X33" i="14"/>
  <c r="X31" i="10"/>
  <c r="W32" i="10"/>
  <c r="Z30" i="6"/>
  <c r="Y31" i="6"/>
  <c r="X44" i="15" l="1"/>
  <c r="W45" i="15"/>
  <c r="W35" i="14"/>
  <c r="X34" i="14"/>
  <c r="W33" i="10"/>
  <c r="X32" i="10"/>
  <c r="Z31" i="6"/>
  <c r="Y32" i="6"/>
  <c r="X45" i="15" l="1"/>
  <c r="W46" i="15"/>
  <c r="W36" i="14"/>
  <c r="X35" i="14"/>
  <c r="X33" i="10"/>
  <c r="W34" i="10"/>
  <c r="Y33" i="6"/>
  <c r="Z32" i="6"/>
  <c r="W47" i="15" l="1"/>
  <c r="X46" i="15"/>
  <c r="W37" i="14"/>
  <c r="X36" i="14"/>
  <c r="W35" i="10"/>
  <c r="X34" i="10"/>
  <c r="Z33" i="6"/>
  <c r="Y34" i="6"/>
  <c r="X47" i="15" l="1"/>
  <c r="W48" i="15"/>
  <c r="X37" i="14"/>
  <c r="W38" i="14"/>
  <c r="X35" i="10"/>
  <c r="W36" i="10"/>
  <c r="Y35" i="6"/>
  <c r="Z34" i="6"/>
  <c r="W49" i="15" l="1"/>
  <c r="X48" i="15"/>
  <c r="X38" i="14"/>
  <c r="W39" i="14"/>
  <c r="X36" i="10"/>
  <c r="W37" i="10"/>
  <c r="Y36" i="6"/>
  <c r="Z35" i="6"/>
  <c r="X49" i="15" l="1"/>
  <c r="W50" i="15"/>
  <c r="X39" i="14"/>
  <c r="W40" i="14"/>
  <c r="W38" i="10"/>
  <c r="X37" i="10"/>
  <c r="Y37" i="6"/>
  <c r="Z36" i="6"/>
  <c r="W51" i="15" l="1"/>
  <c r="X50" i="15"/>
  <c r="W41" i="14"/>
  <c r="X40" i="14"/>
  <c r="W39" i="10"/>
  <c r="X38" i="10"/>
  <c r="Z37" i="6"/>
  <c r="Y38" i="6"/>
  <c r="W52" i="15" l="1"/>
  <c r="X51" i="15"/>
  <c r="W42" i="14"/>
  <c r="X41" i="14"/>
  <c r="X39" i="10"/>
  <c r="W40" i="10"/>
  <c r="Y39" i="6"/>
  <c r="Z38" i="6"/>
  <c r="W53" i="15" l="1"/>
  <c r="X52" i="15"/>
  <c r="X42" i="14"/>
  <c r="W43" i="14"/>
  <c r="W41" i="10"/>
  <c r="X40" i="10"/>
  <c r="Z39" i="6"/>
  <c r="Y40" i="6"/>
  <c r="W54" i="15" l="1"/>
  <c r="X53" i="15"/>
  <c r="W44" i="14"/>
  <c r="X43" i="14"/>
  <c r="X41" i="10"/>
  <c r="W42" i="10"/>
  <c r="Y41" i="6"/>
  <c r="Z40" i="6"/>
  <c r="X54" i="15" l="1"/>
  <c r="W55" i="15"/>
  <c r="W45" i="14"/>
  <c r="X44" i="14"/>
  <c r="W43" i="10"/>
  <c r="X42" i="10"/>
  <c r="Y42" i="6"/>
  <c r="Z41" i="6"/>
  <c r="W56" i="15" l="1"/>
  <c r="X55" i="15"/>
  <c r="X45" i="14"/>
  <c r="W46" i="14"/>
  <c r="W44" i="10"/>
  <c r="X43" i="10"/>
  <c r="Y43" i="6"/>
  <c r="Z42" i="6"/>
  <c r="W57" i="15" l="1"/>
  <c r="X56" i="15"/>
  <c r="W47" i="14"/>
  <c r="X46" i="14"/>
  <c r="W45" i="10"/>
  <c r="X44" i="10"/>
  <c r="Y44" i="6"/>
  <c r="Z43" i="6"/>
  <c r="W58" i="15" l="1"/>
  <c r="X57" i="15"/>
  <c r="X47" i="14"/>
  <c r="W48" i="14"/>
  <c r="W46" i="10"/>
  <c r="X45" i="10"/>
  <c r="Y45" i="6"/>
  <c r="Z44" i="6"/>
  <c r="W59" i="15" l="1"/>
  <c r="X58" i="15"/>
  <c r="W49" i="14"/>
  <c r="X48" i="14"/>
  <c r="W47" i="10"/>
  <c r="X46" i="10"/>
  <c r="Y46" i="6"/>
  <c r="Z45" i="6"/>
  <c r="X59" i="15" l="1"/>
  <c r="W60" i="15"/>
  <c r="W50" i="14"/>
  <c r="X49" i="14"/>
  <c r="W48" i="10"/>
  <c r="X47" i="10"/>
  <c r="Y47" i="6"/>
  <c r="Z46" i="6"/>
  <c r="W61" i="15" l="1"/>
  <c r="X60" i="15"/>
  <c r="W51" i="14"/>
  <c r="X50" i="14"/>
  <c r="W49" i="10"/>
  <c r="X48" i="10"/>
  <c r="Z47" i="6"/>
  <c r="Y48" i="6"/>
  <c r="W62" i="15" l="1"/>
  <c r="X61" i="15"/>
  <c r="X51" i="14"/>
  <c r="W52" i="14"/>
  <c r="X52" i="14" s="1"/>
  <c r="W50" i="10"/>
  <c r="X49" i="10"/>
  <c r="Y49" i="6"/>
  <c r="Z48" i="6"/>
  <c r="X62" i="15" l="1"/>
  <c r="W63" i="15"/>
  <c r="W51" i="10"/>
  <c r="X50" i="10"/>
  <c r="Y50" i="6"/>
  <c r="Z49" i="6"/>
  <c r="W64" i="15" l="1"/>
  <c r="X63" i="15"/>
  <c r="W52" i="10"/>
  <c r="X52" i="10" s="1"/>
  <c r="X51" i="10"/>
  <c r="Y51" i="6"/>
  <c r="Z50" i="6"/>
  <c r="W65" i="15" l="1"/>
  <c r="X64" i="15"/>
  <c r="Y52" i="6"/>
  <c r="Z52" i="6" s="1"/>
  <c r="Z51" i="6"/>
  <c r="X65" i="15" l="1"/>
  <c r="W66" i="15"/>
  <c r="W67" i="15" l="1"/>
  <c r="X66" i="15"/>
  <c r="W68" i="15" l="1"/>
  <c r="X67" i="15"/>
  <c r="W69" i="15" l="1"/>
  <c r="X68" i="15"/>
  <c r="W70" i="15" l="1"/>
  <c r="X69" i="15"/>
  <c r="W71" i="15" l="1"/>
  <c r="X70" i="15"/>
  <c r="X71" i="15" l="1"/>
  <c r="W72" i="15"/>
  <c r="X72" i="15" l="1"/>
  <c r="W73" i="15"/>
  <c r="W74" i="15" l="1"/>
  <c r="X73" i="15"/>
  <c r="X74" i="15" l="1"/>
  <c r="W75" i="15"/>
  <c r="X75" i="15" l="1"/>
  <c r="W76" i="15"/>
  <c r="W77" i="15" l="1"/>
  <c r="X76" i="15"/>
  <c r="W78" i="15" l="1"/>
  <c r="X77" i="15"/>
  <c r="X78" i="15" l="1"/>
  <c r="W79" i="15"/>
  <c r="W80" i="15" l="1"/>
  <c r="X79" i="15"/>
  <c r="W81" i="15" l="1"/>
  <c r="X80" i="15"/>
  <c r="W82" i="15" l="1"/>
  <c r="X81" i="15"/>
  <c r="W83" i="15" l="1"/>
  <c r="X82" i="15"/>
  <c r="W84" i="15" l="1"/>
  <c r="X83" i="15"/>
  <c r="W85" i="15" l="1"/>
  <c r="X84" i="15"/>
  <c r="X85" i="15" l="1"/>
  <c r="W86" i="15"/>
  <c r="W87" i="15" l="1"/>
  <c r="X86" i="15"/>
  <c r="W88" i="15" l="1"/>
  <c r="X87" i="15"/>
  <c r="W89" i="15" l="1"/>
  <c r="X88" i="15"/>
  <c r="X89" i="15" l="1"/>
  <c r="W90" i="15"/>
  <c r="W91" i="15" l="1"/>
  <c r="X90" i="15"/>
  <c r="X91" i="15" l="1"/>
  <c r="W92" i="15"/>
  <c r="W93" i="15" l="1"/>
  <c r="X92" i="15"/>
  <c r="W94" i="15" l="1"/>
  <c r="X93" i="15"/>
  <c r="X94" i="15" l="1"/>
  <c r="W95" i="15"/>
  <c r="X9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AA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X1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9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sharedStrings.xml><?xml version="1.0" encoding="utf-8"?>
<sst xmlns="http://schemas.openxmlformats.org/spreadsheetml/2006/main" count="1193" uniqueCount="398">
  <si>
    <t>City Closing Date</t>
  </si>
  <si>
    <t>HOME $</t>
  </si>
  <si>
    <t>Borrower Name</t>
  </si>
  <si>
    <t>Property Address</t>
  </si>
  <si>
    <t>Loan #</t>
  </si>
  <si>
    <t>Total HOME Funds Available</t>
  </si>
  <si>
    <t>Additional Funds Reallocated:</t>
  </si>
  <si>
    <t>Status</t>
  </si>
  <si>
    <t>Closed</t>
  </si>
  <si>
    <t>Disbursed</t>
  </si>
  <si>
    <t>Committed/Not Disbursed</t>
  </si>
  <si>
    <t>Pending</t>
  </si>
  <si>
    <t>HOME $ Remaining</t>
  </si>
  <si>
    <t>(Total Funds minus committed minus disbursed)</t>
  </si>
  <si>
    <t>Cumulative
HOME $
Disbursed</t>
  </si>
  <si>
    <t>Undisbursed
HOME Funds</t>
  </si>
  <si>
    <t>Cumulative
HOME $
Committed/Not Disbursed</t>
  </si>
  <si>
    <t>Withdrawn</t>
  </si>
  <si>
    <t>Status should be marked as:</t>
  </si>
  <si>
    <t>HOME Activity</t>
  </si>
  <si>
    <t># Closed</t>
  </si>
  <si>
    <t># Pending</t>
  </si>
  <si>
    <t># Withdrawn</t>
  </si>
  <si>
    <t>Purchase
Price</t>
  </si>
  <si>
    <t>Notes:</t>
  </si>
  <si>
    <t>Types of Loans</t>
  </si>
  <si>
    <t>VA</t>
  </si>
  <si>
    <t>FHMA</t>
  </si>
  <si>
    <t>Conv. Ins.</t>
  </si>
  <si>
    <t>Conv. Unins.</t>
  </si>
  <si>
    <t>Adjust. Rate</t>
  </si>
  <si>
    <t>Type of
Loan</t>
  </si>
  <si>
    <t>Denied - ratios</t>
  </si>
  <si>
    <t>Denied - credit score</t>
  </si>
  <si>
    <t>Denied - ratios/credit score</t>
  </si>
  <si>
    <t>Denied - Ratios</t>
  </si>
  <si>
    <t>Denied - Credit Score</t>
  </si>
  <si>
    <t>First Mortgage Amount</t>
  </si>
  <si>
    <t>FHA-Fixed</t>
  </si>
  <si>
    <t>FHA-Adjustable</t>
  </si>
  <si>
    <t>HH Size</t>
  </si>
  <si>
    <t>Hispanic</t>
  </si>
  <si>
    <t>Race</t>
  </si>
  <si>
    <t>% AMI</t>
  </si>
  <si>
    <t>Yes</t>
  </si>
  <si>
    <t>No</t>
  </si>
  <si>
    <t>Income Range</t>
  </si>
  <si>
    <t>0 - 30%</t>
  </si>
  <si>
    <t>30 - 50%</t>
  </si>
  <si>
    <t>50 - 60%</t>
  </si>
  <si>
    <t>60 - 80%</t>
  </si>
  <si>
    <t>White</t>
  </si>
  <si>
    <t>Black/African American</t>
  </si>
  <si>
    <t>Asian</t>
  </si>
  <si>
    <t>American Indian/Alaska Native</t>
  </si>
  <si>
    <t>Native Hawaiian/Other Pacific Islander</t>
  </si>
  <si>
    <t>American Indian/Alaska Native White</t>
  </si>
  <si>
    <t>Asian White</t>
  </si>
  <si>
    <t>Black/African American White</t>
  </si>
  <si>
    <t>American Indian/Alaska Native Black African American</t>
  </si>
  <si>
    <t>Other Multi-Racial</t>
  </si>
  <si>
    <t>HOME HOMEBUYER ASSISTANCE FUNDS</t>
  </si>
  <si>
    <t>HOME HBA Funds Committed/Not Disbursed</t>
  </si>
  <si>
    <t>HOME HBA Funds Disbursed</t>
  </si>
  <si>
    <t>HOME HBA Funds Remaining</t>
  </si>
  <si>
    <t>PIDN</t>
  </si>
  <si>
    <t>Total HOME Funds to Project</t>
  </si>
  <si>
    <t>Uncommitted
CDBG Funds</t>
  </si>
  <si>
    <t>Cumulative
CDBG $
Closed</t>
  </si>
  <si>
    <t>CDBG $</t>
  </si>
  <si>
    <t>Cumulative
CDBG $
Pending/Not Closed</t>
  </si>
  <si>
    <t>Closeout
Date</t>
  </si>
  <si>
    <t>Construction
Start Date</t>
  </si>
  <si>
    <t>Out to Bid
Date</t>
  </si>
  <si>
    <t>Specs 
Completed
Date</t>
  </si>
  <si>
    <t>Initial
Inspect
Date</t>
  </si>
  <si>
    <t>Staff
Assigned</t>
  </si>
  <si>
    <t>Assigned
Date</t>
  </si>
  <si>
    <t xml:space="preserve">CDBG $ </t>
  </si>
  <si>
    <t>Homeowner Name</t>
  </si>
  <si>
    <t>City Intake Date</t>
  </si>
  <si>
    <t>Referral Date
(from Code Board)</t>
  </si>
  <si>
    <t>CDBG $ Remaining</t>
  </si>
  <si>
    <t>Pending/Not Closed</t>
  </si>
  <si>
    <t>Closed - Construction Tracking</t>
  </si>
  <si>
    <t>CDBG Funds Remaining (after closing)</t>
  </si>
  <si>
    <t>CDBG Funds Committed (Closed)</t>
  </si>
  <si>
    <t>CDBG Funds Pending/Not Closed</t>
  </si>
  <si>
    <t>CDBG CODE ENFORCEMENT HARDSHIP PROGRAM FUNDS</t>
  </si>
  <si>
    <t>Total CDBG Funds Available</t>
  </si>
  <si>
    <t>CDBG Activity</t>
  </si>
  <si>
    <t>CDBG Funds Available:</t>
  </si>
  <si>
    <t>Staff Hours     J. Hammons</t>
  </si>
  <si>
    <t>Staff Hours     J. Wallace</t>
  </si>
  <si>
    <t>HOME 
Funds to Buyer</t>
  </si>
  <si>
    <t xml:space="preserve"> </t>
  </si>
  <si>
    <t>HOME Funds Available - Homebuyer Assistance:</t>
  </si>
  <si>
    <t>Eligibility Review</t>
  </si>
  <si>
    <t>Pre-Construction</t>
  </si>
  <si>
    <t>Construction</t>
  </si>
  <si>
    <t>Closeout</t>
  </si>
  <si>
    <t>Waiting List</t>
  </si>
  <si>
    <t># Eligibility Review</t>
  </si>
  <si>
    <t># Pre-Construction</t>
  </si>
  <si>
    <t># Construction</t>
  </si>
  <si>
    <t># Closeout</t>
  </si>
  <si>
    <t># Waiting List</t>
  </si>
  <si>
    <t>Lists below are for the related drop down menus. Do not edit these lists, or the relevant formulae will not calculate correctly. Ask Jessica to fix it!</t>
  </si>
  <si>
    <t>City</t>
  </si>
  <si>
    <t>2016-2017 Covington Code Enforcement Hardship Program  - CITY-WIDE</t>
  </si>
  <si>
    <t>2016-2017 Covington Homeowner Repair Program - Roof- Furnace  - CITY-WIDE</t>
  </si>
  <si>
    <t>2016-2017 Covington Homeowner Repair Program - Sewer  - CITY-WIDE</t>
  </si>
  <si>
    <t>2016-2017 Covington Homebuyer Assistance - City-Wide</t>
  </si>
  <si>
    <t>2016-2017 Northern Kentucky HOME Consortium HBA</t>
  </si>
  <si>
    <t>2111 Eastern Avenue</t>
  </si>
  <si>
    <t>606 W. 35th Street</t>
  </si>
  <si>
    <t>CDBG HOMEOWNER REPAIR PROGRAM FUNDS</t>
  </si>
  <si>
    <t>CDBG UPPER FLOOR REHAB PROGRAM FUNDS</t>
  </si>
  <si>
    <t>1118 W. 33rd Street</t>
  </si>
  <si>
    <t>2448 Herman Street</t>
  </si>
  <si>
    <t>McKinney, Lois (move to 2016)</t>
  </si>
  <si>
    <t>Ashcraft, Viola (move to 2016)</t>
  </si>
  <si>
    <t>Franks, Joey Marsh (move to 2016)</t>
  </si>
  <si>
    <t>2759-61 Madison Avenue</t>
  </si>
  <si>
    <t>Monroe, Minika</t>
  </si>
  <si>
    <t>Padgett, Debra</t>
  </si>
  <si>
    <t>Redwine, Dudley</t>
  </si>
  <si>
    <t>Amos, Patricia</t>
  </si>
  <si>
    <t>Tarver, Monzelle</t>
  </si>
  <si>
    <t>Mastin, Vicki</t>
  </si>
  <si>
    <t>130 East 41st Street</t>
  </si>
  <si>
    <t>3308 Cottage Avenue</t>
  </si>
  <si>
    <t>125 East 41st Street</t>
  </si>
  <si>
    <t>Shumate, Lauren</t>
  </si>
  <si>
    <t>248-250 Deverill Street</t>
  </si>
  <si>
    <t>Ludlow</t>
  </si>
  <si>
    <t>Schlosser, Corey</t>
  </si>
  <si>
    <t>739 Covert Run</t>
  </si>
  <si>
    <t>Bellevue</t>
  </si>
  <si>
    <t>Allen, Matthew &amp; Danielle</t>
  </si>
  <si>
    <t>Smith, Johnny</t>
  </si>
  <si>
    <t>317 East 47th Street</t>
  </si>
  <si>
    <t>Jackson, Peggy</t>
  </si>
  <si>
    <t>4348 Glenn Avenue</t>
  </si>
  <si>
    <t>1119 W. 33rd Street</t>
  </si>
  <si>
    <t>Staggs, Todd &amp; Jessica</t>
  </si>
  <si>
    <t>1730 Garrard St</t>
  </si>
  <si>
    <t>2431 Herman St</t>
  </si>
  <si>
    <t>250 West 7th St</t>
  </si>
  <si>
    <t xml:space="preserve">2247 Genevieve </t>
  </si>
  <si>
    <t>Rice, Shawntell</t>
  </si>
  <si>
    <t>133 East 13th St</t>
  </si>
  <si>
    <t>1309 Holman Ave</t>
  </si>
  <si>
    <t>2726 Iowa Ave</t>
  </si>
  <si>
    <t>4611 Huntington Ave</t>
  </si>
  <si>
    <t>1276 Parkway Ave</t>
  </si>
  <si>
    <t xml:space="preserve">1735 Banklick St </t>
  </si>
  <si>
    <t>Herald, Michael &amp; Avis</t>
  </si>
  <si>
    <t>1315 Banklick St</t>
  </si>
  <si>
    <t>Emery, Amberly</t>
  </si>
  <si>
    <t>1543 Holman Ave</t>
  </si>
  <si>
    <t>Stilz, Michelle</t>
  </si>
  <si>
    <t>3603 Glenn Ave</t>
  </si>
  <si>
    <t>1117 West 33rd Street</t>
  </si>
  <si>
    <t>Bechdolt, Tonya</t>
  </si>
  <si>
    <t>1008 Taylor Avenue</t>
  </si>
  <si>
    <t>Fossett, Alyson</t>
  </si>
  <si>
    <t>Wilshire, Katelyn</t>
  </si>
  <si>
    <t>Newport</t>
  </si>
  <si>
    <t>112 East 7th Street</t>
  </si>
  <si>
    <t>Homan, Mary</t>
  </si>
  <si>
    <t>315 Orchard St</t>
  </si>
  <si>
    <t>Grafton, Michael</t>
  </si>
  <si>
    <t>204 Kentucky Drive</t>
  </si>
  <si>
    <t>055-32-05-008.00</t>
  </si>
  <si>
    <t>056-12-03-006.00</t>
  </si>
  <si>
    <t>026-41-10-016.00</t>
  </si>
  <si>
    <t>1714 Glenway Avenue</t>
  </si>
  <si>
    <t>Mackiewicz, Paul and Sara</t>
  </si>
  <si>
    <t>2306 Joyce Avenue</t>
  </si>
  <si>
    <t>Mayo, Robert</t>
  </si>
  <si>
    <t>2732 Alexandria Avenue</t>
  </si>
  <si>
    <t>332 W. 21st Street</t>
  </si>
  <si>
    <t>226 Berry St</t>
  </si>
  <si>
    <t>Spears, Amanda (serious health issues
due to mold)</t>
  </si>
  <si>
    <t>Madierez, Carlos</t>
  </si>
  <si>
    <t>2409 Casino Dr</t>
  </si>
  <si>
    <t>606 Delmar Place</t>
  </si>
  <si>
    <t>4430 Vermont Avenue</t>
  </si>
  <si>
    <t>3812 Leslie Avenue</t>
  </si>
  <si>
    <t>3624 Park Avenue</t>
  </si>
  <si>
    <t>Zink, Matthew and Jessica</t>
  </si>
  <si>
    <t>15 David Court</t>
  </si>
  <si>
    <t>955 Philadelphia Street</t>
  </si>
  <si>
    <t>1510 Maryland Avenue</t>
  </si>
  <si>
    <t>Brown, Adam</t>
  </si>
  <si>
    <t>1030 Central Avenue</t>
  </si>
  <si>
    <t>306 Bond Street</t>
  </si>
  <si>
    <t>534 Laurel Street</t>
  </si>
  <si>
    <t>Lancaster, Ashley</t>
  </si>
  <si>
    <t>056-12-02-001.00</t>
  </si>
  <si>
    <t>055-32-27-001.00</t>
  </si>
  <si>
    <t>108 E. Southern Avenue</t>
  </si>
  <si>
    <t>056-32-07-008.00</t>
  </si>
  <si>
    <t>056-41-02-012.00</t>
  </si>
  <si>
    <t>056-43-04-011.00</t>
  </si>
  <si>
    <t>055-12-22-014.00</t>
  </si>
  <si>
    <t>056-32-12-026.00</t>
  </si>
  <si>
    <t>040-44-12-014.00</t>
  </si>
  <si>
    <t>999-99-07-715.00</t>
  </si>
  <si>
    <t>999-99-05-626.00</t>
  </si>
  <si>
    <t>Mullins, Timothy and Barbara</t>
  </si>
  <si>
    <t>3509 Glenn Avenue</t>
  </si>
  <si>
    <t>056-43-08-013.00</t>
  </si>
  <si>
    <t>Nelms, Diane</t>
  </si>
  <si>
    <t>205 W. 10th Street</t>
  </si>
  <si>
    <t>805 W. 32nd Street</t>
  </si>
  <si>
    <t>5 Levassor Avenue</t>
  </si>
  <si>
    <t>056-34-05-004.00</t>
  </si>
  <si>
    <t>913 Loraine Court</t>
  </si>
  <si>
    <t>212 E. Robbins Street</t>
  </si>
  <si>
    <t>43 16th Street</t>
  </si>
  <si>
    <t>055-32-27-027.00</t>
  </si>
  <si>
    <t>999-99-05-217.00</t>
  </si>
  <si>
    <t>449 Hazen Street</t>
  </si>
  <si>
    <t>Schulman, Craig and Lori</t>
  </si>
  <si>
    <t>330 3rd Avenue</t>
  </si>
  <si>
    <t>Knoebber, Matthew</t>
  </si>
  <si>
    <t>Dayton</t>
  </si>
  <si>
    <t>1026 Banklick Street</t>
  </si>
  <si>
    <t>807 Philadelphia Street</t>
  </si>
  <si>
    <t>Watts, Jamie</t>
  </si>
  <si>
    <t>1123 Columbia Street</t>
  </si>
  <si>
    <t>Brown, Connor</t>
  </si>
  <si>
    <t>102 Ash Street</t>
  </si>
  <si>
    <t>055-31-12-029.00</t>
  </si>
  <si>
    <t>056-12-02.002.00</t>
  </si>
  <si>
    <t>040-10-02-006.03</t>
  </si>
  <si>
    <t>999-99-04-318.00</t>
  </si>
  <si>
    <t>1544 Woodburn Avenue</t>
  </si>
  <si>
    <t>Source of Referral</t>
  </si>
  <si>
    <t>City staff</t>
  </si>
  <si>
    <t>press release</t>
  </si>
  <si>
    <t>City website</t>
  </si>
  <si>
    <t>other internet</t>
  </si>
  <si>
    <t>local agency</t>
  </si>
  <si>
    <t>word of mouth</t>
  </si>
  <si>
    <t>other</t>
  </si>
  <si>
    <t>lender/realtor</t>
  </si>
  <si>
    <t>MLS listing</t>
  </si>
  <si>
    <t>homebuyer class</t>
  </si>
  <si>
    <t xml:space="preserve">word of mouth </t>
  </si>
  <si>
    <t xml:space="preserve">other </t>
  </si>
  <si>
    <t>3123 Beech Avenue</t>
  </si>
  <si>
    <t>1507 Monroe Street</t>
  </si>
  <si>
    <t>4219 Huntington Avenue</t>
  </si>
  <si>
    <t>Donovan, David</t>
  </si>
  <si>
    <t>69 Geiger Avenue</t>
  </si>
  <si>
    <t>2549 Evergreen Drive</t>
  </si>
  <si>
    <t>Property Owner</t>
  </si>
  <si>
    <t>ECCE Properties, LLC</t>
  </si>
  <si>
    <t>11 East 5th Street, Unit #1</t>
  </si>
  <si>
    <t>11 East 5th Street, Unit #2</t>
  </si>
  <si>
    <t>Johnson-Watts, Alisha</t>
  </si>
  <si>
    <t>932 Hamlet Street</t>
  </si>
  <si>
    <t>Brown, Yvonne</t>
  </si>
  <si>
    <t>1147 Waterworks Road</t>
  </si>
  <si>
    <t>Outland, Bethany</t>
  </si>
  <si>
    <t>635 Linden Street</t>
  </si>
  <si>
    <t>Tucker, Casandra</t>
  </si>
  <si>
    <t>58 16th Street</t>
  </si>
  <si>
    <t>12 Bluffside Drive</t>
  </si>
  <si>
    <t>18 E. 31st Street</t>
  </si>
  <si>
    <t>056-12-07-004.00</t>
  </si>
  <si>
    <t>056-44-07-003.00</t>
  </si>
  <si>
    <t>054-24-21-036.00</t>
  </si>
  <si>
    <t>999-99-04-638.00</t>
  </si>
  <si>
    <t>041-40-31-010.00</t>
  </si>
  <si>
    <t>1111 W. 33rd Street</t>
  </si>
  <si>
    <t>332 3rd Avenue</t>
  </si>
  <si>
    <t>Branch, Mark</t>
  </si>
  <si>
    <t>10 Horizon Circle</t>
  </si>
  <si>
    <t>6 21st Street</t>
  </si>
  <si>
    <t>Wright, Chris</t>
  </si>
  <si>
    <t>225 E. 10th Street</t>
  </si>
  <si>
    <t>411 Baltimore Avenue</t>
  </si>
  <si>
    <t>241 E. 10th Street</t>
  </si>
  <si>
    <t>King, Amanda and Rick</t>
  </si>
  <si>
    <t>4342 Vermont Avenue</t>
  </si>
  <si>
    <t>999-99-01-386.00</t>
  </si>
  <si>
    <t>2221 Wideview Drive</t>
  </si>
  <si>
    <t>055-20-12-006.00</t>
  </si>
  <si>
    <t>055-12-01-004.00</t>
  </si>
  <si>
    <t>056-12-15-014.00</t>
  </si>
  <si>
    <t>20 E. 42nd Street</t>
  </si>
  <si>
    <t>Stanley, LaShanda</t>
  </si>
  <si>
    <t>2746 Madison Avenue</t>
  </si>
  <si>
    <t>216 E. Robbins Street</t>
  </si>
  <si>
    <t>Cronin, David</t>
  </si>
  <si>
    <t>433 Ward Avenue</t>
  </si>
  <si>
    <t>Volpenhein, Stephen</t>
  </si>
  <si>
    <t>1107 Columbia Street</t>
  </si>
  <si>
    <t>045-30-00-066.00</t>
  </si>
  <si>
    <t>056-13-02-105.00</t>
  </si>
  <si>
    <t>056-23-01-023.00</t>
  </si>
  <si>
    <t>056-12-02-004.00</t>
  </si>
  <si>
    <t>055-42-01-021.00</t>
  </si>
  <si>
    <t>056-31-01-010.00</t>
  </si>
  <si>
    <t>999-99-02-313.00</t>
  </si>
  <si>
    <t>056-43-09-010.00</t>
  </si>
  <si>
    <t>056-41-07-010.00</t>
  </si>
  <si>
    <t>045-30-00-402.00</t>
  </si>
  <si>
    <t>Morrison, John J</t>
  </si>
  <si>
    <t>312 Dayton Avenue</t>
  </si>
  <si>
    <t>999-99-07-498.00</t>
  </si>
  <si>
    <t>999-99-01-915.00</t>
  </si>
  <si>
    <t>040-14-01-002.00</t>
  </si>
  <si>
    <t>026-32-13-001.00</t>
  </si>
  <si>
    <t>999-99-01-061.00</t>
  </si>
  <si>
    <t>999-99-05-459.00</t>
  </si>
  <si>
    <t>9 W. 31st Street</t>
  </si>
  <si>
    <t>056-43-07-006.00</t>
  </si>
  <si>
    <t>054-24-21-011.01</t>
  </si>
  <si>
    <t>529 Linden Street</t>
  </si>
  <si>
    <t>Strack, Evan</t>
  </si>
  <si>
    <t>Schuller, Joseph</t>
  </si>
  <si>
    <t>705 Elm Street</t>
  </si>
  <si>
    <t>Jackson, Tiffney</t>
  </si>
  <si>
    <t>405 Clark Street</t>
  </si>
  <si>
    <t>Bivens, Jennifer</t>
  </si>
  <si>
    <t>19 E. 40th Street</t>
  </si>
  <si>
    <t>2514 Warren Street</t>
  </si>
  <si>
    <t>1005 Central Avenue</t>
  </si>
  <si>
    <t>719 Francis Lane</t>
  </si>
  <si>
    <t>4311 Church Street</t>
  </si>
  <si>
    <t>2816 Indiana Avenue</t>
  </si>
  <si>
    <t>054-24-21-035.00</t>
  </si>
  <si>
    <t>999-99-08-776.00</t>
  </si>
  <si>
    <t>Hounshell, James</t>
  </si>
  <si>
    <t>812 6th Avenue</t>
  </si>
  <si>
    <t>63 Juarez Circle</t>
  </si>
  <si>
    <t>3159 Rosina Avenue</t>
  </si>
  <si>
    <t>1141 Isabella Street</t>
  </si>
  <si>
    <t>Repasky, Ryan</t>
  </si>
  <si>
    <t>1115 Isabella Street</t>
  </si>
  <si>
    <t>124 8th Avenue</t>
  </si>
  <si>
    <t>Turner, Blake and Mary Guidugli</t>
  </si>
  <si>
    <t>055-20-08-005.02</t>
  </si>
  <si>
    <t>056-13-14-015.00</t>
  </si>
  <si>
    <t>054-24-21-016.00</t>
  </si>
  <si>
    <t>026-34-01-010.00</t>
  </si>
  <si>
    <t>3928 Decoursey Avenue</t>
  </si>
  <si>
    <t>413 W. 21st Street</t>
  </si>
  <si>
    <t>Gordon, Stephen</t>
  </si>
  <si>
    <t>626 5th Avenue</t>
  </si>
  <si>
    <t>056-32-18-008.00</t>
  </si>
  <si>
    <t>056-14-14-005.00</t>
  </si>
  <si>
    <t>056-13-02-151.00</t>
  </si>
  <si>
    <t>Smith, Ryan</t>
  </si>
  <si>
    <t>43 Euclid Avenue</t>
  </si>
  <si>
    <t>026-32-03-017.00</t>
  </si>
  <si>
    <t>999-99-02-436.00</t>
  </si>
  <si>
    <t>999-99-00-673.00</t>
  </si>
  <si>
    <t>056-11-07-050.00</t>
  </si>
  <si>
    <t>999-99-07-331.00</t>
  </si>
  <si>
    <t>056-23-03-023.00</t>
  </si>
  <si>
    <t>2723 Iowa Avenue</t>
  </si>
  <si>
    <t>Sanford, Jamie</t>
  </si>
  <si>
    <t>Anderson, Helen</t>
  </si>
  <si>
    <t>410 Clark Street</t>
  </si>
  <si>
    <t>79 18th Street</t>
  </si>
  <si>
    <t>120 Ash Street</t>
  </si>
  <si>
    <t>Stockelman, David</t>
  </si>
  <si>
    <t>3002 Frazier Street</t>
  </si>
  <si>
    <t>055-23-10-017.00</t>
  </si>
  <si>
    <t>055-21-03-012.00</t>
  </si>
  <si>
    <t>Goepper, Gunnar</t>
  </si>
  <si>
    <t>1224 Sixth Avenue</t>
  </si>
  <si>
    <t>150 Bellpointe Commons</t>
  </si>
  <si>
    <t>32 W. 30th Street</t>
  </si>
  <si>
    <t>Reynolds, Mindi</t>
  </si>
  <si>
    <t>128 Cleveland Avenue</t>
  </si>
  <si>
    <t>045-30-00-317.00</t>
  </si>
  <si>
    <t>056-13-02-010.00</t>
  </si>
  <si>
    <t>999-99-10-292.00</t>
  </si>
  <si>
    <t>055-11-22-034.00</t>
  </si>
  <si>
    <t>056-32-19-013.00</t>
  </si>
  <si>
    <t>Messer, Sean</t>
  </si>
  <si>
    <t>056-31-07-012.00</t>
  </si>
  <si>
    <t>999-99-07-119.00</t>
  </si>
  <si>
    <t>026-33-18-012.00</t>
  </si>
  <si>
    <t>056-13-12-021.00</t>
  </si>
  <si>
    <t>055-41-07-003.00</t>
  </si>
  <si>
    <t>055-23-11-029.00</t>
  </si>
  <si>
    <t>045-00-01-243.00</t>
  </si>
  <si>
    <t>056-12-01-003.00</t>
  </si>
  <si>
    <t>999-99-06-713.00</t>
  </si>
  <si>
    <t>999-99-04-049.00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</si>
</sst>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mm/dd/yy;@"/>
    <numFmt numFmtId="167" formatCode="&quot;$&quot;#,##0"/>
  </numFmts>
  <fonts count="2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u val="singleAccounting"/>
      <sz val="8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u val="singleAccounting"/>
      <sz val="8"/>
      <name val="Arial"/>
      <family val="2"/>
    </font>
    <font>
      <sz val="8"/>
      <color indexed="12"/>
      <name val="Arial"/>
      <family val="2"/>
    </font>
    <font>
      <sz val="10"/>
      <name val="Tahoma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u/>
      <sz val="10"/>
      <name val="Arial"/>
      <family val="2"/>
    </font>
    <font>
      <sz val="12"/>
      <name val="Cambria"/>
      <family val="1"/>
    </font>
    <font>
      <sz val="10"/>
      <color theme="0" tint="-0.34998626667073579"/>
      <name val="Arial"/>
      <family val="2"/>
    </font>
    <font>
      <sz val="7"/>
      <color theme="0" tint="-0.34998626667073579"/>
      <name val="Courier New"/>
      <family val="3"/>
    </font>
    <font>
      <sz val="12"/>
      <color theme="0" tint="-0.34998626667073579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3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164" fontId="0" fillId="0" borderId="4" xfId="0" applyNumberFormat="1" applyBorder="1" applyAlignment="1" applyProtection="1">
      <alignment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 wrapText="1"/>
    </xf>
    <xf numFmtId="0" fontId="11" fillId="0" borderId="18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4" fillId="0" borderId="1" xfId="2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16" fillId="0" borderId="21" xfId="0" applyFont="1" applyBorder="1" applyAlignment="1" applyProtection="1">
      <alignment horizontal="left" vertical="center"/>
    </xf>
    <xf numFmtId="44" fontId="16" fillId="0" borderId="18" xfId="1" applyFont="1" applyBorder="1" applyAlignment="1" applyProtection="1">
      <alignment vertical="center"/>
    </xf>
    <xf numFmtId="44" fontId="17" fillId="0" borderId="0" xfId="1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left" vertical="center"/>
    </xf>
    <xf numFmtId="44" fontId="16" fillId="0" borderId="23" xfId="1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left" vertical="center"/>
    </xf>
    <xf numFmtId="44" fontId="16" fillId="0" borderId="19" xfId="1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4" fontId="7" fillId="0" borderId="0" xfId="1" applyFont="1" applyBorder="1" applyAlignment="1" applyProtection="1">
      <alignment vertical="center"/>
    </xf>
    <xf numFmtId="44" fontId="7" fillId="0" borderId="0" xfId="1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vertical="center"/>
    </xf>
    <xf numFmtId="44" fontId="7" fillId="0" borderId="23" xfId="1" applyFont="1" applyBorder="1" applyAlignment="1" applyProtection="1">
      <alignment vertical="center"/>
    </xf>
    <xf numFmtId="0" fontId="7" fillId="0" borderId="24" xfId="0" applyFont="1" applyBorder="1" applyAlignment="1" applyProtection="1">
      <alignment vertical="center"/>
    </xf>
    <xf numFmtId="44" fontId="7" fillId="0" borderId="19" xfId="1" applyFont="1" applyBorder="1" applyAlignment="1" applyProtection="1">
      <alignment vertical="center"/>
    </xf>
    <xf numFmtId="44" fontId="16" fillId="0" borderId="0" xfId="1" applyFont="1" applyBorder="1" applyAlignment="1" applyProtection="1">
      <alignment horizontal="center" vertical="center"/>
    </xf>
    <xf numFmtId="164" fontId="1" fillId="0" borderId="1" xfId="1" applyNumberFormat="1" applyBorder="1" applyAlignment="1" applyProtection="1">
      <alignment vertical="center"/>
      <protection locked="0"/>
    </xf>
    <xf numFmtId="164" fontId="1" fillId="0" borderId="30" xfId="1" applyNumberFormat="1" applyBorder="1" applyAlignment="1" applyProtection="1">
      <alignment horizontal="center" vertical="center"/>
      <protection locked="0"/>
    </xf>
    <xf numFmtId="164" fontId="1" fillId="0" borderId="31" xfId="1" applyNumberFormat="1" applyBorder="1" applyAlignment="1" applyProtection="1">
      <alignment vertical="center"/>
    </xf>
    <xf numFmtId="164" fontId="1" fillId="0" borderId="29" xfId="1" applyNumberFormat="1" applyBorder="1" applyAlignment="1" applyProtection="1">
      <alignment horizontal="center" vertical="center"/>
      <protection locked="0"/>
    </xf>
    <xf numFmtId="1" fontId="1" fillId="0" borderId="31" xfId="1" applyNumberFormat="1" applyBorder="1" applyAlignment="1" applyProtection="1">
      <alignment horizontal="center" vertical="center"/>
      <protection locked="0"/>
    </xf>
    <xf numFmtId="164" fontId="1" fillId="0" borderId="32" xfId="1" applyNumberFormat="1" applyFont="1" applyBorder="1" applyAlignment="1" applyProtection="1">
      <alignment horizontal="center" vertical="center"/>
      <protection locked="0"/>
    </xf>
    <xf numFmtId="164" fontId="1" fillId="0" borderId="1" xfId="1" applyNumberFormat="1" applyFont="1" applyBorder="1" applyAlignment="1" applyProtection="1">
      <alignment horizontal="center" vertical="center"/>
      <protection locked="0"/>
    </xf>
    <xf numFmtId="164" fontId="1" fillId="0" borderId="29" xfId="1" applyNumberFormat="1" applyBorder="1" applyAlignment="1" applyProtection="1">
      <alignment vertical="center"/>
    </xf>
    <xf numFmtId="164" fontId="1" fillId="0" borderId="1" xfId="1" applyNumberFormat="1" applyBorder="1" applyAlignment="1" applyProtection="1">
      <alignment vertical="center"/>
    </xf>
    <xf numFmtId="164" fontId="1" fillId="0" borderId="33" xfId="1" applyNumberFormat="1" applyBorder="1" applyAlignment="1" applyProtection="1">
      <alignment vertical="center"/>
    </xf>
    <xf numFmtId="164" fontId="1" fillId="0" borderId="30" xfId="1" applyNumberFormat="1" applyFont="1" applyBorder="1" applyAlignment="1" applyProtection="1">
      <alignment horizontal="center" vertical="center"/>
      <protection locked="0"/>
    </xf>
    <xf numFmtId="1" fontId="1" fillId="0" borderId="31" xfId="1" applyNumberFormat="1" applyFont="1" applyBorder="1" applyAlignment="1" applyProtection="1">
      <alignment horizontal="center" vertical="center"/>
      <protection locked="0"/>
    </xf>
    <xf numFmtId="164" fontId="1" fillId="0" borderId="32" xfId="1" applyNumberFormat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 applyProtection="1">
      <alignment horizontal="center" vertical="center"/>
      <protection locked="0"/>
    </xf>
    <xf numFmtId="164" fontId="1" fillId="0" borderId="0" xfId="1" applyNumberFormat="1" applyBorder="1" applyAlignment="1" applyProtection="1">
      <alignment vertical="center"/>
    </xf>
    <xf numFmtId="0" fontId="14" fillId="3" borderId="0" xfId="0" applyFont="1" applyFill="1" applyAlignment="1" applyProtection="1">
      <alignment horizontal="left" vertical="center"/>
    </xf>
    <xf numFmtId="0" fontId="15" fillId="3" borderId="0" xfId="0" applyFont="1" applyFill="1" applyAlignment="1" applyProtection="1">
      <alignment vertical="center"/>
    </xf>
    <xf numFmtId="0" fontId="15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</xf>
    <xf numFmtId="164" fontId="1" fillId="0" borderId="0" xfId="1" applyNumberForma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4" fillId="0" borderId="0" xfId="2" applyAlignment="1" applyProtection="1">
      <alignment horizontal="center"/>
      <protection locked="0"/>
    </xf>
    <xf numFmtId="0" fontId="1" fillId="0" borderId="1" xfId="1" applyNumberFormat="1" applyBorder="1" applyAlignment="1" applyProtection="1">
      <alignment vertical="center"/>
      <protection locked="0"/>
    </xf>
    <xf numFmtId="165" fontId="15" fillId="0" borderId="0" xfId="0" applyNumberFormat="1" applyFont="1" applyBorder="1" applyAlignment="1" applyProtection="1">
      <alignment vertical="center"/>
    </xf>
    <xf numFmtId="165" fontId="7" fillId="0" borderId="0" xfId="1" applyNumberFormat="1" applyFont="1" applyBorder="1" applyAlignment="1" applyProtection="1">
      <alignment vertical="center"/>
    </xf>
    <xf numFmtId="165" fontId="9" fillId="0" borderId="0" xfId="0" applyNumberFormat="1" applyFont="1" applyAlignment="1" applyProtection="1">
      <alignment vertical="center"/>
    </xf>
    <xf numFmtId="165" fontId="11" fillId="0" borderId="5" xfId="0" applyNumberFormat="1" applyFont="1" applyBorder="1" applyAlignment="1" applyProtection="1">
      <alignment horizontal="center" vertical="center"/>
    </xf>
    <xf numFmtId="165" fontId="11" fillId="0" borderId="8" xfId="0" applyNumberFormat="1" applyFont="1" applyBorder="1" applyAlignment="1" applyProtection="1">
      <alignment horizontal="center" vertical="center" wrapText="1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Border="1" applyAlignment="1" applyProtection="1">
      <alignment vertical="center"/>
    </xf>
    <xf numFmtId="165" fontId="0" fillId="0" borderId="0" xfId="0" applyNumberFormat="1" applyAlignment="1" applyProtection="1">
      <alignment vertical="center"/>
    </xf>
    <xf numFmtId="0" fontId="16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166" fontId="1" fillId="0" borderId="32" xfId="1" applyNumberFormat="1" applyBorder="1" applyAlignment="1" applyProtection="1">
      <alignment horizontal="center" vertical="center"/>
      <protection locked="0"/>
    </xf>
    <xf numFmtId="166" fontId="1" fillId="0" borderId="1" xfId="1" applyNumberFormat="1" applyBorder="1" applyAlignment="1" applyProtection="1">
      <alignment horizontal="center" vertical="center"/>
      <protection locked="0"/>
    </xf>
    <xf numFmtId="0" fontId="1" fillId="0" borderId="32" xfId="1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32" xfId="1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64" fontId="0" fillId="0" borderId="32" xfId="1" applyNumberFormat="1" applyFont="1" applyBorder="1" applyAlignment="1" applyProtection="1">
      <alignment horizontal="center" vertical="center"/>
      <protection locked="0"/>
    </xf>
    <xf numFmtId="166" fontId="0" fillId="0" borderId="1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vertical="center"/>
      <protection locked="0"/>
    </xf>
    <xf numFmtId="0" fontId="1" fillId="0" borderId="32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0" fillId="0" borderId="32" xfId="0" applyBorder="1" applyAlignment="1" applyProtection="1">
      <alignment horizontal="center" vertical="center"/>
      <protection locked="0"/>
    </xf>
    <xf numFmtId="0" fontId="4" fillId="0" borderId="32" xfId="2" applyBorder="1" applyAlignment="1" applyProtection="1">
      <alignment horizontal="center" vertical="center"/>
      <protection locked="0"/>
    </xf>
    <xf numFmtId="0" fontId="4" fillId="0" borderId="37" xfId="2" applyBorder="1" applyAlignment="1" applyProtection="1">
      <protection locked="0"/>
    </xf>
    <xf numFmtId="0" fontId="0" fillId="0" borderId="37" xfId="0" applyBorder="1" applyAlignment="1" applyProtection="1">
      <alignment vertical="center"/>
      <protection locked="0"/>
    </xf>
    <xf numFmtId="0" fontId="19" fillId="0" borderId="1" xfId="0" applyFont="1" applyBorder="1"/>
    <xf numFmtId="164" fontId="0" fillId="0" borderId="30" xfId="1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horizontal="center" vertical="center"/>
    </xf>
    <xf numFmtId="44" fontId="18" fillId="4" borderId="27" xfId="1" applyFont="1" applyFill="1" applyBorder="1" applyAlignment="1" applyProtection="1">
      <alignment vertical="center"/>
    </xf>
    <xf numFmtId="0" fontId="18" fillId="4" borderId="26" xfId="0" applyFont="1" applyFill="1" applyBorder="1" applyAlignment="1" applyProtection="1">
      <alignment horizontal="center" vertical="center"/>
    </xf>
    <xf numFmtId="44" fontId="18" fillId="4" borderId="25" xfId="1" applyFont="1" applyFill="1" applyBorder="1" applyAlignment="1" applyProtection="1">
      <alignment vertical="center"/>
    </xf>
    <xf numFmtId="44" fontId="20" fillId="0" borderId="0" xfId="1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44" fontId="13" fillId="4" borderId="17" xfId="1" applyFont="1" applyFill="1" applyBorder="1" applyAlignment="1" applyProtection="1">
      <alignment vertical="center"/>
    </xf>
    <xf numFmtId="44" fontId="13" fillId="4" borderId="16" xfId="1" applyFont="1" applyFill="1" applyBorder="1" applyAlignment="1" applyProtection="1">
      <alignment vertical="center"/>
    </xf>
    <xf numFmtId="44" fontId="16" fillId="4" borderId="19" xfId="1" applyFont="1" applyFill="1" applyBorder="1" applyAlignment="1" applyProtection="1">
      <alignment vertical="center"/>
    </xf>
    <xf numFmtId="0" fontId="16" fillId="4" borderId="24" xfId="0" applyFont="1" applyFill="1" applyBorder="1" applyAlignment="1" applyProtection="1">
      <alignment horizontal="left" vertical="center"/>
    </xf>
    <xf numFmtId="44" fontId="16" fillId="4" borderId="23" xfId="1" applyFont="1" applyFill="1" applyBorder="1" applyAlignment="1" applyProtection="1">
      <alignment vertical="center"/>
    </xf>
    <xf numFmtId="0" fontId="16" fillId="4" borderId="22" xfId="0" applyFont="1" applyFill="1" applyBorder="1" applyAlignment="1" applyProtection="1">
      <alignment horizontal="left" vertical="center"/>
    </xf>
    <xf numFmtId="44" fontId="16" fillId="4" borderId="18" xfId="1" applyFont="1" applyFill="1" applyBorder="1" applyAlignment="1" applyProtection="1">
      <alignment vertical="center"/>
    </xf>
    <xf numFmtId="0" fontId="16" fillId="4" borderId="21" xfId="0" applyFont="1" applyFill="1" applyBorder="1" applyAlignment="1" applyProtection="1">
      <alignment horizontal="left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center"/>
    </xf>
    <xf numFmtId="44" fontId="20" fillId="0" borderId="0" xfId="1" applyFont="1" applyFill="1" applyBorder="1" applyAlignment="1" applyProtection="1">
      <alignment vertical="center"/>
    </xf>
    <xf numFmtId="165" fontId="21" fillId="0" borderId="0" xfId="1" applyNumberFormat="1" applyFont="1" applyAlignment="1" applyProtection="1">
      <alignment vertical="center"/>
    </xf>
    <xf numFmtId="165" fontId="20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Alignment="1" applyProtection="1">
      <alignment vertical="center"/>
    </xf>
    <xf numFmtId="165" fontId="9" fillId="0" borderId="0" xfId="1" applyNumberFormat="1" applyFont="1" applyAlignment="1" applyProtection="1">
      <alignment vertical="center"/>
    </xf>
    <xf numFmtId="165" fontId="11" fillId="0" borderId="5" xfId="1" applyNumberFormat="1" applyFont="1" applyBorder="1" applyAlignment="1" applyProtection="1">
      <alignment horizontal="center" vertical="center"/>
    </xf>
    <xf numFmtId="165" fontId="11" fillId="0" borderId="8" xfId="1" applyNumberFormat="1" applyFont="1" applyBorder="1" applyAlignment="1" applyProtection="1">
      <alignment horizontal="center" vertical="center" wrapText="1"/>
    </xf>
    <xf numFmtId="165" fontId="0" fillId="0" borderId="0" xfId="1" applyNumberFormat="1" applyFont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18" fillId="0" borderId="0" xfId="0" applyNumberFormat="1" applyFont="1" applyBorder="1" applyAlignment="1" applyProtection="1">
      <alignment horizontal="center" vertical="center"/>
    </xf>
    <xf numFmtId="165" fontId="11" fillId="0" borderId="12" xfId="0" applyNumberFormat="1" applyFont="1" applyBorder="1" applyAlignment="1" applyProtection="1">
      <alignment horizontal="center" vertical="center"/>
    </xf>
    <xf numFmtId="165" fontId="11" fillId="0" borderId="13" xfId="0" applyNumberFormat="1" applyFont="1" applyBorder="1" applyAlignment="1" applyProtection="1">
      <alignment horizontal="center" vertical="center" wrapText="1"/>
    </xf>
    <xf numFmtId="165" fontId="1" fillId="0" borderId="29" xfId="1" applyNumberFormat="1" applyBorder="1" applyAlignment="1" applyProtection="1">
      <alignment vertical="center"/>
      <protection locked="0"/>
    </xf>
    <xf numFmtId="165" fontId="1" fillId="0" borderId="34" xfId="1" applyNumberFormat="1" applyBorder="1" applyAlignment="1" applyProtection="1">
      <alignment vertical="center"/>
      <protection locked="0"/>
    </xf>
    <xf numFmtId="165" fontId="1" fillId="0" borderId="29" xfId="1" applyNumberFormat="1" applyFont="1" applyBorder="1" applyAlignment="1" applyProtection="1">
      <alignment vertical="center"/>
      <protection locked="0"/>
    </xf>
    <xf numFmtId="165" fontId="1" fillId="0" borderId="1" xfId="1" applyNumberFormat="1" applyFont="1" applyBorder="1" applyAlignment="1" applyProtection="1">
      <alignment vertical="center"/>
      <protection locked="0"/>
    </xf>
    <xf numFmtId="44" fontId="13" fillId="5" borderId="16" xfId="1" applyFont="1" applyFill="1" applyBorder="1" applyAlignment="1" applyProtection="1">
      <alignment vertical="center"/>
    </xf>
    <xf numFmtId="44" fontId="13" fillId="5" borderId="17" xfId="1" applyFont="1" applyFill="1" applyBorder="1" applyAlignment="1" applyProtection="1">
      <alignment vertical="center"/>
    </xf>
    <xf numFmtId="44" fontId="18" fillId="5" borderId="25" xfId="1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44" fontId="18" fillId="5" borderId="27" xfId="1" applyFont="1" applyFill="1" applyBorder="1" applyAlignment="1" applyProtection="1">
      <alignment vertical="center"/>
    </xf>
    <xf numFmtId="0" fontId="18" fillId="5" borderId="28" xfId="0" applyFont="1" applyFill="1" applyBorder="1" applyAlignment="1" applyProtection="1">
      <alignment horizontal="center" vertical="center"/>
    </xf>
    <xf numFmtId="164" fontId="1" fillId="6" borderId="31" xfId="1" applyNumberFormat="1" applyFill="1" applyBorder="1" applyAlignment="1" applyProtection="1">
      <alignment vertical="center"/>
    </xf>
    <xf numFmtId="0" fontId="8" fillId="6" borderId="11" xfId="0" applyFont="1" applyFill="1" applyBorder="1" applyAlignment="1" applyProtection="1">
      <alignment horizontal="center" vertical="center"/>
    </xf>
    <xf numFmtId="0" fontId="11" fillId="6" borderId="13" xfId="0" applyFont="1" applyFill="1" applyBorder="1" applyAlignment="1" applyProtection="1">
      <alignment horizontal="center" vertical="center"/>
    </xf>
    <xf numFmtId="0" fontId="11" fillId="6" borderId="8" xfId="0" applyFont="1" applyFill="1" applyBorder="1" applyAlignment="1" applyProtection="1">
      <alignment horizontal="center" vertical="center" wrapText="1"/>
    </xf>
    <xf numFmtId="0" fontId="11" fillId="6" borderId="9" xfId="0" applyFont="1" applyFill="1" applyBorder="1" applyAlignment="1" applyProtection="1">
      <alignment horizontal="center" vertical="center"/>
    </xf>
    <xf numFmtId="0" fontId="11" fillId="6" borderId="10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164" fontId="1" fillId="6" borderId="1" xfId="1" applyNumberFormat="1" applyFill="1" applyBorder="1" applyAlignment="1" applyProtection="1">
      <alignment vertical="center"/>
    </xf>
    <xf numFmtId="164" fontId="1" fillId="6" borderId="33" xfId="1" applyNumberFormat="1" applyFill="1" applyBorder="1" applyAlignment="1" applyProtection="1">
      <alignment vertical="center"/>
    </xf>
    <xf numFmtId="164" fontId="0" fillId="6" borderId="4" xfId="0" applyNumberFormat="1" applyFill="1" applyBorder="1" applyAlignment="1" applyProtection="1">
      <alignment vertical="center"/>
    </xf>
    <xf numFmtId="164" fontId="1" fillId="6" borderId="0" xfId="1" applyNumberFormat="1" applyFill="1" applyBorder="1" applyAlignment="1" applyProtection="1">
      <alignment vertical="center"/>
    </xf>
    <xf numFmtId="164" fontId="0" fillId="6" borderId="0" xfId="0" applyNumberFormat="1" applyFill="1" applyBorder="1" applyAlignment="1" applyProtection="1">
      <alignment vertical="center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 vertical="center"/>
    </xf>
    <xf numFmtId="0" fontId="22" fillId="0" borderId="0" xfId="0" applyFont="1" applyAlignment="1" applyProtection="1">
      <alignment horizontal="left" vertical="center"/>
    </xf>
    <xf numFmtId="166" fontId="1" fillId="0" borderId="31" xfId="1" applyNumberFormat="1" applyBorder="1" applyAlignment="1" applyProtection="1">
      <alignment horizontal="center" vertical="center"/>
      <protection locked="0"/>
    </xf>
    <xf numFmtId="166" fontId="1" fillId="0" borderId="33" xfId="1" applyNumberFormat="1" applyBorder="1" applyAlignment="1" applyProtection="1">
      <alignment horizontal="center" vertical="center"/>
      <protection locked="0"/>
    </xf>
    <xf numFmtId="166" fontId="0" fillId="0" borderId="33" xfId="1" applyNumberFormat="1" applyFont="1" applyBorder="1" applyAlignment="1" applyProtection="1">
      <alignment horizontal="center" vertical="center"/>
      <protection locked="0"/>
    </xf>
    <xf numFmtId="166" fontId="1" fillId="0" borderId="38" xfId="1" applyNumberFormat="1" applyBorder="1" applyAlignment="1" applyProtection="1">
      <alignment horizontal="center" vertical="center"/>
      <protection locked="0"/>
    </xf>
    <xf numFmtId="0" fontId="1" fillId="0" borderId="39" xfId="1" applyNumberFormat="1" applyBorder="1" applyAlignment="1" applyProtection="1">
      <alignment horizontal="center" vertical="center"/>
      <protection locked="0"/>
    </xf>
    <xf numFmtId="166" fontId="1" fillId="0" borderId="40" xfId="1" applyNumberFormat="1" applyBorder="1" applyAlignment="1" applyProtection="1">
      <alignment horizontal="center" vertical="center"/>
      <protection locked="0"/>
    </xf>
    <xf numFmtId="166" fontId="1" fillId="0" borderId="39" xfId="1" applyNumberFormat="1" applyBorder="1" applyAlignment="1" applyProtection="1">
      <alignment horizontal="center" vertical="center"/>
      <protection locked="0"/>
    </xf>
    <xf numFmtId="166" fontId="1" fillId="0" borderId="41" xfId="1" applyNumberForma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wrapText="1"/>
    </xf>
    <xf numFmtId="0" fontId="11" fillId="0" borderId="43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</xf>
    <xf numFmtId="0" fontId="3" fillId="0" borderId="43" xfId="0" applyFont="1" applyBorder="1" applyAlignment="1" applyProtection="1">
      <alignment horizontal="center" vertical="center"/>
    </xf>
    <xf numFmtId="0" fontId="3" fillId="0" borderId="45" xfId="0" applyFont="1" applyBorder="1" applyAlignment="1" applyProtection="1">
      <alignment horizontal="center" vertical="center"/>
    </xf>
    <xf numFmtId="0" fontId="3" fillId="0" borderId="42" xfId="0" applyFont="1" applyBorder="1" applyAlignment="1" applyProtection="1">
      <alignment horizontal="center" vertical="center" wrapText="1"/>
    </xf>
    <xf numFmtId="0" fontId="3" fillId="0" borderId="49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3" fillId="0" borderId="45" xfId="0" applyFont="1" applyBorder="1" applyAlignment="1" applyProtection="1">
      <alignment horizontal="center" vertical="center" wrapText="1"/>
    </xf>
    <xf numFmtId="44" fontId="16" fillId="4" borderId="0" xfId="1" applyFont="1" applyFill="1" applyBorder="1" applyAlignment="1" applyProtection="1">
      <alignment vertical="center"/>
    </xf>
    <xf numFmtId="44" fontId="13" fillId="4" borderId="0" xfId="1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0" borderId="0" xfId="2" applyBorder="1" applyAlignment="1" applyProtection="1">
      <protection locked="0"/>
    </xf>
    <xf numFmtId="0" fontId="4" fillId="0" borderId="32" xfId="2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" fontId="1" fillId="0" borderId="1" xfId="1" applyNumberFormat="1" applyBorder="1" applyAlignment="1" applyProtection="1">
      <alignment vertical="center"/>
      <protection locked="0"/>
    </xf>
    <xf numFmtId="0" fontId="1" fillId="0" borderId="37" xfId="2" applyFont="1" applyBorder="1" applyAlignment="1" applyProtection="1">
      <protection locked="0"/>
    </xf>
    <xf numFmtId="0" fontId="1" fillId="0" borderId="1" xfId="2" applyFont="1" applyBorder="1" applyAlignment="1" applyProtection="1">
      <alignment vertical="center"/>
      <protection locked="0"/>
    </xf>
    <xf numFmtId="0" fontId="1" fillId="0" borderId="0" xfId="2" applyFont="1" applyAlignment="1" applyProtection="1">
      <alignment horizontal="center"/>
      <protection locked="0"/>
    </xf>
    <xf numFmtId="0" fontId="1" fillId="0" borderId="32" xfId="2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49" xfId="0" applyFon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  <protection locked="0"/>
    </xf>
    <xf numFmtId="165" fontId="1" fillId="0" borderId="0" xfId="1" applyNumberForma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horizontal="center" vertical="center"/>
      <protection locked="0"/>
    </xf>
    <xf numFmtId="1" fontId="1" fillId="0" borderId="0" xfId="1" applyNumberForma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167" fontId="1" fillId="0" borderId="31" xfId="1" applyNumberFormat="1" applyFont="1" applyBorder="1" applyAlignment="1" applyProtection="1">
      <alignment horizontal="center" vertical="center"/>
      <protection locked="0"/>
    </xf>
    <xf numFmtId="167" fontId="1" fillId="0" borderId="31" xfId="1" applyNumberForma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justify"/>
      <protection locked="0"/>
    </xf>
    <xf numFmtId="0" fontId="23" fillId="0" borderId="1" xfId="0" applyFont="1" applyBorder="1" applyAlignment="1" applyProtection="1">
      <alignment horizontal="left" vertical="justify"/>
      <protection locked="0"/>
    </xf>
    <xf numFmtId="0" fontId="1" fillId="0" borderId="0" xfId="0" applyFont="1" applyAlignment="1" applyProtection="1">
      <alignment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24" fillId="0" borderId="8" xfId="0" applyFont="1" applyBorder="1" applyAlignment="1" applyProtection="1">
      <alignment horizontal="center" vertical="center"/>
    </xf>
    <xf numFmtId="14" fontId="24" fillId="0" borderId="8" xfId="0" applyNumberFormat="1" applyFont="1" applyBorder="1" applyAlignment="1" applyProtection="1">
      <alignment horizontal="center" vertical="center"/>
      <protection locked="0"/>
    </xf>
    <xf numFmtId="166" fontId="24" fillId="0" borderId="8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25" fillId="0" borderId="0" xfId="0" applyFont="1" applyAlignment="1">
      <alignment horizontal="left" vertical="center"/>
    </xf>
    <xf numFmtId="0" fontId="24" fillId="0" borderId="8" xfId="0" applyFont="1" applyBorder="1" applyAlignment="1" applyProtection="1">
      <alignment horizontal="center" vertical="center"/>
      <protection locked="0"/>
    </xf>
    <xf numFmtId="164" fontId="24" fillId="0" borderId="8" xfId="1" applyNumberFormat="1" applyFont="1" applyBorder="1" applyAlignment="1" applyProtection="1">
      <alignment vertical="center"/>
      <protection locked="0"/>
    </xf>
    <xf numFmtId="1" fontId="24" fillId="0" borderId="9" xfId="1" applyNumberFormat="1" applyFont="1" applyBorder="1" applyAlignment="1" applyProtection="1">
      <alignment horizontal="center" vertical="center"/>
      <protection locked="0"/>
    </xf>
    <xf numFmtId="164" fontId="24" fillId="0" borderId="19" xfId="1" applyNumberFormat="1" applyFont="1" applyBorder="1" applyAlignment="1" applyProtection="1">
      <alignment horizontal="center" vertical="center"/>
      <protection locked="0"/>
    </xf>
    <xf numFmtId="164" fontId="24" fillId="0" borderId="8" xfId="1" applyNumberFormat="1" applyFont="1" applyBorder="1" applyAlignment="1" applyProtection="1">
      <alignment horizontal="center" vertical="center"/>
      <protection locked="0"/>
    </xf>
    <xf numFmtId="164" fontId="24" fillId="0" borderId="15" xfId="1" applyNumberFormat="1" applyFont="1" applyBorder="1" applyAlignment="1" applyProtection="1">
      <alignment horizontal="center" vertical="center"/>
      <protection locked="0"/>
    </xf>
    <xf numFmtId="166" fontId="24" fillId="0" borderId="9" xfId="1" applyNumberFormat="1" applyFont="1" applyBorder="1" applyAlignment="1" applyProtection="1">
      <alignment horizontal="center" vertical="center"/>
      <protection locked="0"/>
    </xf>
    <xf numFmtId="0" fontId="24" fillId="0" borderId="19" xfId="1" applyNumberFormat="1" applyFont="1" applyBorder="1" applyAlignment="1" applyProtection="1">
      <alignment horizontal="center" vertical="center"/>
      <protection locked="0"/>
    </xf>
    <xf numFmtId="166" fontId="24" fillId="0" borderId="8" xfId="1" applyNumberFormat="1" applyFont="1" applyBorder="1" applyAlignment="1" applyProtection="1">
      <alignment horizontal="center" vertical="center"/>
      <protection locked="0"/>
    </xf>
    <xf numFmtId="166" fontId="24" fillId="0" borderId="19" xfId="1" applyNumberFormat="1" applyFont="1" applyBorder="1" applyAlignment="1" applyProtection="1">
      <alignment horizontal="center" vertical="center"/>
      <protection locked="0"/>
    </xf>
    <xf numFmtId="166" fontId="24" fillId="0" borderId="10" xfId="1" applyNumberFormat="1" applyFont="1" applyBorder="1" applyAlignment="1" applyProtection="1">
      <alignment horizontal="center" vertical="center"/>
      <protection locked="0"/>
    </xf>
    <xf numFmtId="164" fontId="24" fillId="6" borderId="31" xfId="1" applyNumberFormat="1" applyFont="1" applyFill="1" applyBorder="1" applyAlignment="1" applyProtection="1">
      <alignment vertical="center"/>
    </xf>
    <xf numFmtId="164" fontId="24" fillId="6" borderId="29" xfId="1" applyNumberFormat="1" applyFont="1" applyFill="1" applyBorder="1" applyAlignment="1" applyProtection="1">
      <alignment vertical="center"/>
    </xf>
    <xf numFmtId="164" fontId="24" fillId="6" borderId="1" xfId="1" applyNumberFormat="1" applyFont="1" applyFill="1" applyBorder="1" applyAlignment="1" applyProtection="1">
      <alignment vertical="center"/>
    </xf>
    <xf numFmtId="164" fontId="24" fillId="6" borderId="33" xfId="1" applyNumberFormat="1" applyFont="1" applyFill="1" applyBorder="1" applyAlignment="1" applyProtection="1">
      <alignment vertical="center"/>
    </xf>
    <xf numFmtId="164" fontId="24" fillId="6" borderId="4" xfId="0" applyNumberFormat="1" applyFont="1" applyFill="1" applyBorder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1" xfId="0" applyFont="1" applyBorder="1" applyAlignment="1" applyProtection="1">
      <alignment horizontal="center" vertical="center"/>
    </xf>
    <xf numFmtId="14" fontId="24" fillId="0" borderId="1" xfId="0" applyNumberFormat="1" applyFont="1" applyBorder="1" applyAlignment="1" applyProtection="1">
      <alignment horizontal="center" vertical="center"/>
      <protection locked="0"/>
    </xf>
    <xf numFmtId="16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164" fontId="24" fillId="0" borderId="1" xfId="1" applyNumberFormat="1" applyFont="1" applyBorder="1" applyAlignment="1" applyProtection="1">
      <alignment vertical="center"/>
      <protection locked="0"/>
    </xf>
    <xf numFmtId="1" fontId="24" fillId="0" borderId="31" xfId="1" applyNumberFormat="1" applyFont="1" applyBorder="1" applyAlignment="1" applyProtection="1">
      <alignment horizontal="center" vertical="center"/>
      <protection locked="0"/>
    </xf>
    <xf numFmtId="164" fontId="24" fillId="0" borderId="32" xfId="1" applyNumberFormat="1" applyFont="1" applyBorder="1" applyAlignment="1" applyProtection="1">
      <alignment horizontal="center" vertical="center"/>
      <protection locked="0"/>
    </xf>
    <xf numFmtId="164" fontId="24" fillId="0" borderId="1" xfId="1" applyNumberFormat="1" applyFont="1" applyBorder="1" applyAlignment="1" applyProtection="1">
      <alignment horizontal="center" vertical="center"/>
      <protection locked="0"/>
    </xf>
    <xf numFmtId="164" fontId="24" fillId="0" borderId="30" xfId="1" applyNumberFormat="1" applyFont="1" applyBorder="1" applyAlignment="1" applyProtection="1">
      <alignment horizontal="center" vertical="center"/>
      <protection locked="0"/>
    </xf>
    <xf numFmtId="166" fontId="24" fillId="0" borderId="31" xfId="1" applyNumberFormat="1" applyFont="1" applyBorder="1" applyAlignment="1" applyProtection="1">
      <alignment horizontal="center" vertical="center"/>
      <protection locked="0"/>
    </xf>
    <xf numFmtId="0" fontId="24" fillId="0" borderId="32" xfId="1" applyNumberFormat="1" applyFont="1" applyBorder="1" applyAlignment="1" applyProtection="1">
      <alignment horizontal="center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66" fontId="24" fillId="0" borderId="32" xfId="1" applyNumberFormat="1" applyFont="1" applyBorder="1" applyAlignment="1" applyProtection="1">
      <alignment horizontal="center" vertical="center"/>
      <protection locked="0"/>
    </xf>
    <xf numFmtId="166" fontId="24" fillId="0" borderId="33" xfId="1" applyNumberFormat="1" applyFont="1" applyBorder="1" applyAlignment="1" applyProtection="1">
      <alignment horizontal="center" vertical="center"/>
      <protection locked="0"/>
    </xf>
    <xf numFmtId="0" fontId="24" fillId="0" borderId="8" xfId="0" applyFont="1" applyBorder="1" applyAlignment="1" applyProtection="1">
      <alignment vertical="center"/>
      <protection locked="0"/>
    </xf>
    <xf numFmtId="0" fontId="25" fillId="0" borderId="1" xfId="0" applyFont="1" applyBorder="1" applyAlignment="1">
      <alignment horizontal="left" vertical="center"/>
    </xf>
    <xf numFmtId="14" fontId="24" fillId="0" borderId="19" xfId="1" applyNumberFormat="1" applyFont="1" applyBorder="1" applyAlignment="1" applyProtection="1">
      <alignment horizontal="center" vertical="center"/>
      <protection locked="0"/>
    </xf>
    <xf numFmtId="14" fontId="24" fillId="0" borderId="32" xfId="1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 wrapText="1"/>
      <protection locked="0"/>
    </xf>
    <xf numFmtId="0" fontId="26" fillId="0" borderId="0" xfId="0" applyFont="1" applyAlignment="1">
      <alignment horizontal="left" vertical="justify"/>
    </xf>
    <xf numFmtId="167" fontId="24" fillId="0" borderId="9" xfId="1" applyNumberFormat="1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left" vertical="justify"/>
      <protection locked="0"/>
    </xf>
    <xf numFmtId="167" fontId="24" fillId="0" borderId="31" xfId="1" applyNumberFormat="1" applyFont="1" applyBorder="1" applyAlignment="1" applyProtection="1">
      <alignment horizontal="center" vertical="center"/>
      <protection locked="0"/>
    </xf>
    <xf numFmtId="0" fontId="10" fillId="6" borderId="35" xfId="0" applyFont="1" applyFill="1" applyBorder="1" applyAlignment="1" applyProtection="1">
      <alignment horizontal="center" vertical="center"/>
    </xf>
    <xf numFmtId="0" fontId="10" fillId="6" borderId="36" xfId="0" applyFont="1" applyFill="1" applyBorder="1" applyAlignment="1" applyProtection="1">
      <alignment horizontal="center" vertical="center"/>
    </xf>
    <xf numFmtId="0" fontId="10" fillId="6" borderId="11" xfId="0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</xf>
    <xf numFmtId="0" fontId="10" fillId="6" borderId="46" xfId="0" applyFont="1" applyFill="1" applyBorder="1" applyAlignment="1" applyProtection="1">
      <alignment horizontal="center" vertical="center"/>
    </xf>
    <xf numFmtId="0" fontId="10" fillId="6" borderId="47" xfId="0" applyFont="1" applyFill="1" applyBorder="1" applyAlignment="1" applyProtection="1">
      <alignment horizontal="center" vertical="center"/>
    </xf>
    <xf numFmtId="0" fontId="10" fillId="6" borderId="48" xfId="0" applyFont="1" applyFill="1" applyBorder="1" applyAlignment="1" applyProtection="1">
      <alignment horizontal="center" vertical="center"/>
    </xf>
    <xf numFmtId="0" fontId="10" fillId="2" borderId="35" xfId="0" applyFont="1" applyFill="1" applyBorder="1" applyAlignment="1" applyProtection="1">
      <alignment horizontal="center" vertical="center"/>
    </xf>
    <xf numFmtId="0" fontId="10" fillId="2" borderId="36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  <pageSetUpPr fitToPage="1"/>
  </sheetPr>
  <dimension ref="A1:AA89"/>
  <sheetViews>
    <sheetView showGridLines="0" zoomScale="85" zoomScaleNormal="85" workbookViewId="0">
      <selection activeCell="D15" sqref="D15"/>
    </sheetView>
  </sheetViews>
  <sheetFormatPr baseColWidth="10" defaultColWidth="9.1640625" defaultRowHeight="20" customHeight="1"/>
  <cols>
    <col min="1" max="1" width="8.1640625" style="2" customWidth="1"/>
    <col min="2" max="3" width="15.33203125" style="2" customWidth="1"/>
    <col min="4" max="4" width="15.5" style="2" bestFit="1" customWidth="1"/>
    <col min="5" max="5" width="15.1640625" style="2" customWidth="1"/>
    <col min="6" max="6" width="35.5" style="1" bestFit="1" customWidth="1"/>
    <col min="7" max="7" width="24.5" style="1" customWidth="1"/>
    <col min="8" max="8" width="21.6640625" style="2" customWidth="1"/>
    <col min="9" max="9" width="23.6640625" style="2" bestFit="1" customWidth="1"/>
    <col min="10" max="10" width="12.5" style="1" customWidth="1"/>
    <col min="11" max="12" width="14.5" style="2" customWidth="1"/>
    <col min="13" max="13" width="19.5" style="2" customWidth="1"/>
    <col min="14" max="20" width="14.5" style="2" customWidth="1"/>
    <col min="21" max="21" width="9.5" style="2" bestFit="1" customWidth="1"/>
    <col min="22" max="22" width="8.6640625" style="1" hidden="1" customWidth="1"/>
    <col min="23" max="23" width="20.33203125" style="1" hidden="1" customWidth="1"/>
    <col min="24" max="24" width="8.6640625" style="1" hidden="1" customWidth="1"/>
    <col min="25" max="25" width="11.6640625" style="1" hidden="1" customWidth="1"/>
    <col min="26" max="26" width="13.6640625" style="1" hidden="1" customWidth="1"/>
    <col min="27" max="27" width="28.1640625" style="1" hidden="1" customWidth="1"/>
    <col min="28" max="16384" width="9.1640625" style="1"/>
  </cols>
  <sheetData>
    <row r="1" spans="1:27" s="105" customFormat="1" ht="17" customHeight="1" thickBot="1">
      <c r="A1" s="72" t="s">
        <v>109</v>
      </c>
      <c r="B1" s="72"/>
      <c r="C1" s="72"/>
      <c r="D1" s="72"/>
      <c r="E1" s="109"/>
      <c r="F1" s="109"/>
      <c r="H1" s="106"/>
      <c r="I1" s="108"/>
      <c r="J1" s="107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27" s="105" customFormat="1" ht="18" customHeight="1">
      <c r="A2" s="106"/>
      <c r="B2" s="106"/>
      <c r="C2" s="106"/>
      <c r="D2" s="106"/>
      <c r="E2" s="106"/>
      <c r="F2" s="40" t="s">
        <v>91</v>
      </c>
      <c r="G2" s="41">
        <v>90000</v>
      </c>
      <c r="H2" s="56"/>
      <c r="I2" s="151" t="s">
        <v>90</v>
      </c>
      <c r="J2" s="15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7" s="105" customFormat="1" ht="18" customHeight="1">
      <c r="A3" s="106"/>
      <c r="B3" s="106"/>
      <c r="C3" s="106"/>
      <c r="D3" s="106"/>
      <c r="E3" s="106"/>
      <c r="F3" s="43" t="s">
        <v>6</v>
      </c>
      <c r="G3" s="44">
        <v>0</v>
      </c>
      <c r="H3" s="56"/>
      <c r="I3" s="153" t="s">
        <v>102</v>
      </c>
      <c r="J3" s="154">
        <f>COUNTIF(I13:I52, "Eligibility Review")</f>
        <v>2</v>
      </c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7" s="105" customFormat="1" ht="18" customHeight="1">
      <c r="A4" s="106"/>
      <c r="B4" s="106"/>
      <c r="C4" s="106"/>
      <c r="D4" s="106"/>
      <c r="E4" s="106"/>
      <c r="F4" s="47" t="s">
        <v>89</v>
      </c>
      <c r="G4" s="48">
        <f>SUM(G2:G3)</f>
        <v>90000</v>
      </c>
      <c r="H4" s="56"/>
      <c r="I4" s="153" t="s">
        <v>103</v>
      </c>
      <c r="J4" s="154">
        <f>COUNTIF(I13:I52, "Pre-Construction")</f>
        <v>1</v>
      </c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7" s="105" customFormat="1" ht="18" customHeight="1">
      <c r="A5" s="106"/>
      <c r="B5" s="106"/>
      <c r="C5" s="106"/>
      <c r="D5" s="106"/>
      <c r="E5" s="106"/>
      <c r="F5" s="49"/>
      <c r="G5" s="50"/>
      <c r="H5" s="51"/>
      <c r="I5" s="153" t="s">
        <v>104</v>
      </c>
      <c r="J5" s="154">
        <f>COUNTIF(I13:I52, "Construction")</f>
        <v>0</v>
      </c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7" s="105" customFormat="1" ht="18" customHeight="1">
      <c r="A6" s="106"/>
      <c r="B6" s="106"/>
      <c r="C6" s="106"/>
      <c r="D6" s="106"/>
      <c r="E6" s="106"/>
      <c r="F6" s="265" t="s">
        <v>88</v>
      </c>
      <c r="G6" s="266"/>
      <c r="H6" s="51"/>
      <c r="I6" s="153" t="s">
        <v>105</v>
      </c>
      <c r="J6" s="154">
        <f>COUNTIF(I13:I52, "Closeout")</f>
        <v>0</v>
      </c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7" s="105" customFormat="1" ht="18" customHeight="1">
      <c r="A7" s="106"/>
      <c r="B7" s="106"/>
      <c r="C7" s="106"/>
      <c r="D7" s="106"/>
      <c r="E7" s="106"/>
      <c r="F7" s="52" t="s">
        <v>87</v>
      </c>
      <c r="G7" s="53">
        <f>V55</f>
        <v>45000</v>
      </c>
      <c r="H7" s="51"/>
      <c r="I7" s="153" t="s">
        <v>22</v>
      </c>
      <c r="J7" s="154">
        <f>COUNTIF(I13:I52, "Withdrawn")</f>
        <v>3</v>
      </c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7" s="105" customFormat="1" ht="18" customHeight="1" thickBot="1">
      <c r="A8" s="106"/>
      <c r="B8" s="106"/>
      <c r="C8" s="106"/>
      <c r="D8" s="106"/>
      <c r="E8" s="106"/>
      <c r="F8" s="52" t="s">
        <v>86</v>
      </c>
      <c r="G8" s="53">
        <f>X55</f>
        <v>0</v>
      </c>
      <c r="H8" s="51"/>
      <c r="I8" s="155" t="s">
        <v>106</v>
      </c>
      <c r="J8" s="156">
        <f>COUNTIF(I13:I52, "Waiting List")</f>
        <v>0</v>
      </c>
      <c r="L8" s="46"/>
      <c r="M8" s="46"/>
      <c r="N8" s="46"/>
      <c r="O8" s="46"/>
      <c r="P8" s="46"/>
      <c r="Q8" s="46"/>
      <c r="R8" s="46"/>
      <c r="S8" s="46"/>
      <c r="T8" s="46"/>
      <c r="U8" s="46"/>
    </row>
    <row r="9" spans="1:27" s="105" customFormat="1" ht="18" customHeight="1">
      <c r="A9" s="106"/>
      <c r="B9" s="106"/>
      <c r="C9" s="106"/>
      <c r="D9" s="106"/>
      <c r="E9" s="106"/>
      <c r="F9" s="54" t="s">
        <v>85</v>
      </c>
      <c r="G9" s="55">
        <f>G4-G8</f>
        <v>90000</v>
      </c>
      <c r="H9" s="51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spans="1:27" s="105" customFormat="1" ht="17" customHeight="1" thickBot="1">
      <c r="A10" s="106"/>
      <c r="B10" s="106"/>
      <c r="C10" s="106"/>
      <c r="D10" s="106"/>
      <c r="E10" s="106"/>
      <c r="F10" s="49"/>
      <c r="G10" s="50"/>
      <c r="H10" s="106"/>
      <c r="I10" s="51"/>
      <c r="J10" s="50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</row>
    <row r="11" spans="1:27" ht="9.75" customHeight="1" thickTop="1" thickBot="1">
      <c r="A11" s="10"/>
      <c r="B11" s="10"/>
      <c r="C11" s="10"/>
      <c r="D11" s="10"/>
      <c r="E11" s="10"/>
      <c r="F11" s="11"/>
      <c r="G11" s="11"/>
      <c r="H11" s="10"/>
      <c r="I11" s="10"/>
      <c r="J11" s="11"/>
      <c r="K11" s="10"/>
      <c r="L11" s="10"/>
      <c r="M11" s="10"/>
      <c r="N11" s="10"/>
      <c r="O11" s="267" t="s">
        <v>84</v>
      </c>
      <c r="P11" s="268"/>
      <c r="Q11" s="268"/>
      <c r="R11" s="268"/>
      <c r="S11" s="268"/>
      <c r="T11" s="268"/>
      <c r="U11" s="269"/>
      <c r="V11" s="262" t="s">
        <v>83</v>
      </c>
      <c r="W11" s="264"/>
      <c r="X11" s="262" t="s">
        <v>8</v>
      </c>
      <c r="Y11" s="263"/>
      <c r="Z11" s="264"/>
      <c r="AA11" s="158" t="s">
        <v>82</v>
      </c>
    </row>
    <row r="12" spans="1:27" ht="50.25" customHeight="1" thickBot="1">
      <c r="A12" s="180" t="s">
        <v>4</v>
      </c>
      <c r="B12" s="181" t="s">
        <v>81</v>
      </c>
      <c r="C12" s="181" t="s">
        <v>240</v>
      </c>
      <c r="D12" s="181" t="s">
        <v>80</v>
      </c>
      <c r="E12" s="181" t="s">
        <v>0</v>
      </c>
      <c r="F12" s="182" t="s">
        <v>79</v>
      </c>
      <c r="G12" s="182" t="s">
        <v>3</v>
      </c>
      <c r="H12" s="182" t="s">
        <v>65</v>
      </c>
      <c r="I12" s="182" t="s">
        <v>7</v>
      </c>
      <c r="J12" s="181" t="s">
        <v>78</v>
      </c>
      <c r="K12" s="183" t="s">
        <v>40</v>
      </c>
      <c r="L12" s="184" t="s">
        <v>41</v>
      </c>
      <c r="M12" s="184" t="s">
        <v>42</v>
      </c>
      <c r="N12" s="185" t="s">
        <v>43</v>
      </c>
      <c r="O12" s="186" t="s">
        <v>77</v>
      </c>
      <c r="P12" s="187" t="s">
        <v>76</v>
      </c>
      <c r="Q12" s="187" t="s">
        <v>75</v>
      </c>
      <c r="R12" s="188" t="s">
        <v>74</v>
      </c>
      <c r="S12" s="188" t="s">
        <v>73</v>
      </c>
      <c r="T12" s="188" t="s">
        <v>72</v>
      </c>
      <c r="U12" s="189" t="s">
        <v>71</v>
      </c>
      <c r="V12" s="159" t="s">
        <v>69</v>
      </c>
      <c r="W12" s="160" t="s">
        <v>70</v>
      </c>
      <c r="X12" s="161" t="s">
        <v>69</v>
      </c>
      <c r="Y12" s="160" t="s">
        <v>68</v>
      </c>
      <c r="Z12" s="162" t="s">
        <v>67</v>
      </c>
      <c r="AA12" s="163" t="s">
        <v>13</v>
      </c>
    </row>
    <row r="13" spans="1:27" s="238" customFormat="1" ht="20" customHeight="1">
      <c r="A13" s="217">
        <v>1</v>
      </c>
      <c r="B13" s="218"/>
      <c r="C13" s="218"/>
      <c r="D13" s="219"/>
      <c r="E13" s="219"/>
      <c r="F13" s="220" t="s">
        <v>120</v>
      </c>
      <c r="G13" s="220" t="s">
        <v>230</v>
      </c>
      <c r="H13" s="221"/>
      <c r="I13" s="222" t="s">
        <v>97</v>
      </c>
      <c r="J13" s="223">
        <v>15000</v>
      </c>
      <c r="K13" s="224"/>
      <c r="L13" s="225"/>
      <c r="M13" s="226"/>
      <c r="N13" s="227"/>
      <c r="O13" s="228"/>
      <c r="P13" s="229"/>
      <c r="Q13" s="229"/>
      <c r="R13" s="230"/>
      <c r="S13" s="230"/>
      <c r="T13" s="231"/>
      <c r="U13" s="232"/>
      <c r="V13" s="233">
        <f>IF(OR(I13="Eligibility Review", I13="Pre-Construction"), J13, 0)</f>
        <v>15000</v>
      </c>
      <c r="W13" s="234">
        <f>V13</f>
        <v>15000</v>
      </c>
      <c r="X13" s="233">
        <f>IF(OR(I13="Construction", I13="Closeout"), J13, 0)</f>
        <v>0</v>
      </c>
      <c r="Y13" s="235">
        <f>X13</f>
        <v>0</v>
      </c>
      <c r="Z13" s="236">
        <f>G4-Y13</f>
        <v>90000</v>
      </c>
      <c r="AA13" s="237">
        <f>$G$4-V13-X13</f>
        <v>75000</v>
      </c>
    </row>
    <row r="14" spans="1:27" s="238" customFormat="1" ht="19.5" customHeight="1">
      <c r="A14" s="239">
        <f t="shared" ref="A14:A52" si="0">A13+1</f>
        <v>2</v>
      </c>
      <c r="B14" s="240"/>
      <c r="C14" s="240"/>
      <c r="D14" s="241"/>
      <c r="E14" s="241"/>
      <c r="F14" s="220" t="s">
        <v>121</v>
      </c>
      <c r="G14" s="220" t="s">
        <v>229</v>
      </c>
      <c r="H14" s="242"/>
      <c r="I14" s="242" t="s">
        <v>17</v>
      </c>
      <c r="J14" s="243">
        <v>15000</v>
      </c>
      <c r="K14" s="244"/>
      <c r="L14" s="245"/>
      <c r="M14" s="246"/>
      <c r="N14" s="247"/>
      <c r="O14" s="248"/>
      <c r="P14" s="249"/>
      <c r="Q14" s="249"/>
      <c r="R14" s="250"/>
      <c r="S14" s="250"/>
      <c r="T14" s="251"/>
      <c r="U14" s="252"/>
      <c r="V14" s="233">
        <f t="shared" ref="V14:V52" si="1">IF(OR(I14="Eligibility Review", I14="Pre-Construction"), J14, 0)</f>
        <v>0</v>
      </c>
      <c r="W14" s="235">
        <f t="shared" ref="W14:W52" si="2">IF(V14="","",V14+W13)</f>
        <v>15000</v>
      </c>
      <c r="X14" s="233">
        <f t="shared" ref="X14:X52" si="3">IF(OR(I14="Construction", I14="Closeout"), J14, 0)</f>
        <v>0</v>
      </c>
      <c r="Y14" s="235">
        <f t="shared" ref="Y14:Y52" si="4">IF(X14="","",X14+Y13)</f>
        <v>0</v>
      </c>
      <c r="Z14" s="236">
        <f t="shared" ref="Z14:Z52" si="5">IF(X14="","",$G$4-Y14)</f>
        <v>90000</v>
      </c>
      <c r="AA14" s="237">
        <f t="shared" ref="AA14:AA52" si="6">IF(F14="","",(AA13-V14-X14))</f>
        <v>75000</v>
      </c>
    </row>
    <row r="15" spans="1:27" s="238" customFormat="1" ht="20" customHeight="1">
      <c r="A15" s="239">
        <f t="shared" si="0"/>
        <v>3</v>
      </c>
      <c r="B15" s="240"/>
      <c r="C15" s="240"/>
      <c r="D15" s="241"/>
      <c r="E15" s="241"/>
      <c r="F15" s="220" t="s">
        <v>122</v>
      </c>
      <c r="G15" s="220" t="s">
        <v>123</v>
      </c>
      <c r="H15" s="242"/>
      <c r="I15" s="242" t="s">
        <v>17</v>
      </c>
      <c r="J15" s="243">
        <v>15000</v>
      </c>
      <c r="K15" s="244"/>
      <c r="L15" s="245"/>
      <c r="M15" s="246"/>
      <c r="N15" s="247"/>
      <c r="O15" s="248"/>
      <c r="P15" s="249"/>
      <c r="Q15" s="249"/>
      <c r="R15" s="250"/>
      <c r="S15" s="250"/>
      <c r="T15" s="251"/>
      <c r="U15" s="252"/>
      <c r="V15" s="233">
        <f t="shared" si="1"/>
        <v>0</v>
      </c>
      <c r="W15" s="235">
        <f t="shared" si="2"/>
        <v>15000</v>
      </c>
      <c r="X15" s="233">
        <f t="shared" si="3"/>
        <v>0</v>
      </c>
      <c r="Y15" s="235">
        <f t="shared" si="4"/>
        <v>0</v>
      </c>
      <c r="Z15" s="236">
        <f t="shared" si="5"/>
        <v>90000</v>
      </c>
      <c r="AA15" s="237">
        <f t="shared" si="6"/>
        <v>75000</v>
      </c>
    </row>
    <row r="16" spans="1:27" s="238" customFormat="1" ht="20" customHeight="1">
      <c r="A16" s="239">
        <f t="shared" si="0"/>
        <v>4</v>
      </c>
      <c r="B16" s="240"/>
      <c r="C16" s="240"/>
      <c r="D16" s="241"/>
      <c r="E16" s="241"/>
      <c r="F16" s="220" t="s">
        <v>142</v>
      </c>
      <c r="G16" s="220"/>
      <c r="H16" s="242"/>
      <c r="I16" s="242" t="s">
        <v>97</v>
      </c>
      <c r="J16" s="243">
        <v>15000</v>
      </c>
      <c r="K16" s="244"/>
      <c r="L16" s="245"/>
      <c r="M16" s="246"/>
      <c r="N16" s="247"/>
      <c r="O16" s="248"/>
      <c r="P16" s="249"/>
      <c r="Q16" s="249"/>
      <c r="R16" s="250"/>
      <c r="S16" s="250"/>
      <c r="T16" s="251"/>
      <c r="U16" s="252"/>
      <c r="V16" s="233">
        <f t="shared" si="1"/>
        <v>15000</v>
      </c>
      <c r="W16" s="235">
        <f t="shared" si="2"/>
        <v>30000</v>
      </c>
      <c r="X16" s="233">
        <f t="shared" si="3"/>
        <v>0</v>
      </c>
      <c r="Y16" s="235">
        <f t="shared" si="4"/>
        <v>0</v>
      </c>
      <c r="Z16" s="236">
        <f t="shared" si="5"/>
        <v>90000</v>
      </c>
      <c r="AA16" s="237">
        <f t="shared" si="6"/>
        <v>60000</v>
      </c>
    </row>
    <row r="17" spans="1:27" s="238" customFormat="1" ht="20" customHeight="1">
      <c r="A17" s="239">
        <f t="shared" si="0"/>
        <v>5</v>
      </c>
      <c r="B17" s="240"/>
      <c r="C17" s="240"/>
      <c r="D17" s="241"/>
      <c r="E17" s="241"/>
      <c r="F17" s="220" t="s">
        <v>180</v>
      </c>
      <c r="G17" s="220" t="s">
        <v>181</v>
      </c>
      <c r="H17" s="242"/>
      <c r="I17" s="242" t="s">
        <v>98</v>
      </c>
      <c r="J17" s="243">
        <v>15000</v>
      </c>
      <c r="K17" s="244"/>
      <c r="L17" s="245"/>
      <c r="M17" s="246"/>
      <c r="N17" s="247"/>
      <c r="O17" s="248"/>
      <c r="P17" s="249"/>
      <c r="Q17" s="249"/>
      <c r="R17" s="250"/>
      <c r="S17" s="250"/>
      <c r="T17" s="251"/>
      <c r="U17" s="252"/>
      <c r="V17" s="233">
        <f t="shared" si="1"/>
        <v>15000</v>
      </c>
      <c r="W17" s="235">
        <f t="shared" si="2"/>
        <v>45000</v>
      </c>
      <c r="X17" s="233">
        <f t="shared" si="3"/>
        <v>0</v>
      </c>
      <c r="Y17" s="235">
        <f t="shared" si="4"/>
        <v>0</v>
      </c>
      <c r="Z17" s="236">
        <f t="shared" si="5"/>
        <v>90000</v>
      </c>
      <c r="AA17" s="237">
        <f t="shared" si="6"/>
        <v>45000</v>
      </c>
    </row>
    <row r="18" spans="1:27" s="238" customFormat="1" ht="20" customHeight="1">
      <c r="A18" s="239">
        <f t="shared" si="0"/>
        <v>6</v>
      </c>
      <c r="B18" s="242"/>
      <c r="C18" s="242"/>
      <c r="D18" s="241"/>
      <c r="E18" s="241"/>
      <c r="F18" s="220" t="s">
        <v>211</v>
      </c>
      <c r="G18" s="220" t="s">
        <v>212</v>
      </c>
      <c r="H18" s="242"/>
      <c r="I18" s="242" t="s">
        <v>17</v>
      </c>
      <c r="J18" s="243">
        <v>15000</v>
      </c>
      <c r="K18" s="244"/>
      <c r="L18" s="245"/>
      <c r="M18" s="246"/>
      <c r="N18" s="247"/>
      <c r="O18" s="248"/>
      <c r="P18" s="249"/>
      <c r="Q18" s="249"/>
      <c r="R18" s="250"/>
      <c r="S18" s="250"/>
      <c r="T18" s="251"/>
      <c r="U18" s="252"/>
      <c r="V18" s="233">
        <f t="shared" si="1"/>
        <v>0</v>
      </c>
      <c r="W18" s="235">
        <f t="shared" si="2"/>
        <v>45000</v>
      </c>
      <c r="X18" s="233">
        <f t="shared" si="3"/>
        <v>0</v>
      </c>
      <c r="Y18" s="235">
        <f t="shared" si="4"/>
        <v>0</v>
      </c>
      <c r="Z18" s="236">
        <f t="shared" si="5"/>
        <v>90000</v>
      </c>
      <c r="AA18" s="237">
        <f t="shared" si="6"/>
        <v>45000</v>
      </c>
    </row>
    <row r="19" spans="1:27" ht="20" customHeight="1">
      <c r="A19" s="3">
        <f t="shared" si="0"/>
        <v>7</v>
      </c>
      <c r="B19" s="9"/>
      <c r="C19" s="9"/>
      <c r="D19" s="96"/>
      <c r="E19" s="96"/>
      <c r="F19" s="8"/>
      <c r="G19" s="8"/>
      <c r="H19" s="9"/>
      <c r="I19" s="9"/>
      <c r="J19" s="57"/>
      <c r="K19" s="68"/>
      <c r="L19" s="62"/>
      <c r="M19" s="63"/>
      <c r="N19" s="58"/>
      <c r="O19" s="172"/>
      <c r="P19" s="95"/>
      <c r="Q19" s="95"/>
      <c r="R19" s="94"/>
      <c r="S19" s="94"/>
      <c r="T19" s="93"/>
      <c r="U19" s="173"/>
      <c r="V19" s="157">
        <f t="shared" si="1"/>
        <v>0</v>
      </c>
      <c r="W19" s="164">
        <f t="shared" si="2"/>
        <v>45000</v>
      </c>
      <c r="X19" s="157">
        <f t="shared" si="3"/>
        <v>0</v>
      </c>
      <c r="Y19" s="164">
        <f t="shared" si="4"/>
        <v>0</v>
      </c>
      <c r="Z19" s="165">
        <f t="shared" si="5"/>
        <v>90000</v>
      </c>
      <c r="AA19" s="166" t="str">
        <f t="shared" si="6"/>
        <v/>
      </c>
    </row>
    <row r="20" spans="1:27" ht="20" customHeight="1">
      <c r="A20" s="3">
        <f t="shared" si="0"/>
        <v>8</v>
      </c>
      <c r="B20" s="7"/>
      <c r="C20" s="7"/>
      <c r="D20" s="96"/>
      <c r="E20" s="96"/>
      <c r="F20" s="8"/>
      <c r="G20" s="8"/>
      <c r="H20" s="9"/>
      <c r="I20" s="9"/>
      <c r="J20" s="57"/>
      <c r="K20" s="68"/>
      <c r="L20" s="69"/>
      <c r="M20" s="70"/>
      <c r="N20" s="58"/>
      <c r="O20" s="172"/>
      <c r="P20" s="97"/>
      <c r="Q20" s="97"/>
      <c r="R20" s="94"/>
      <c r="S20" s="94"/>
      <c r="T20" s="93"/>
      <c r="U20" s="173"/>
      <c r="V20" s="157">
        <f t="shared" si="1"/>
        <v>0</v>
      </c>
      <c r="W20" s="164">
        <f t="shared" si="2"/>
        <v>45000</v>
      </c>
      <c r="X20" s="157">
        <f t="shared" si="3"/>
        <v>0</v>
      </c>
      <c r="Y20" s="164">
        <f t="shared" si="4"/>
        <v>0</v>
      </c>
      <c r="Z20" s="165">
        <f t="shared" si="5"/>
        <v>90000</v>
      </c>
      <c r="AA20" s="166" t="str">
        <f t="shared" si="6"/>
        <v/>
      </c>
    </row>
    <row r="21" spans="1:27" ht="20" customHeight="1">
      <c r="A21" s="3">
        <f t="shared" si="0"/>
        <v>9</v>
      </c>
      <c r="B21" s="7"/>
      <c r="C21" s="7"/>
      <c r="D21" s="96"/>
      <c r="E21" s="96"/>
      <c r="F21" s="8"/>
      <c r="G21" s="8"/>
      <c r="H21" s="9"/>
      <c r="I21" s="9"/>
      <c r="J21" s="57"/>
      <c r="K21" s="61"/>
      <c r="L21" s="100"/>
      <c r="M21" s="70"/>
      <c r="N21" s="58"/>
      <c r="O21" s="172"/>
      <c r="P21" s="95"/>
      <c r="Q21" s="95"/>
      <c r="R21" s="94"/>
      <c r="S21" s="94"/>
      <c r="T21" s="93"/>
      <c r="U21" s="173"/>
      <c r="V21" s="157">
        <f t="shared" si="1"/>
        <v>0</v>
      </c>
      <c r="W21" s="164">
        <f t="shared" si="2"/>
        <v>45000</v>
      </c>
      <c r="X21" s="157">
        <f t="shared" si="3"/>
        <v>0</v>
      </c>
      <c r="Y21" s="164">
        <f t="shared" si="4"/>
        <v>0</v>
      </c>
      <c r="Z21" s="165">
        <f t="shared" si="5"/>
        <v>90000</v>
      </c>
      <c r="AA21" s="166" t="str">
        <f t="shared" si="6"/>
        <v/>
      </c>
    </row>
    <row r="22" spans="1:27" ht="20" customHeight="1">
      <c r="A22" s="3">
        <f t="shared" si="0"/>
        <v>10</v>
      </c>
      <c r="B22" s="7"/>
      <c r="C22" s="7"/>
      <c r="D22" s="96"/>
      <c r="E22" s="96"/>
      <c r="F22" s="8"/>
      <c r="G22" s="8"/>
      <c r="H22" s="9"/>
      <c r="I22" s="9"/>
      <c r="J22" s="57"/>
      <c r="K22" s="68"/>
      <c r="L22" s="62"/>
      <c r="M22" s="63"/>
      <c r="N22" s="58"/>
      <c r="O22" s="172"/>
      <c r="P22" s="95"/>
      <c r="Q22" s="95"/>
      <c r="R22" s="94"/>
      <c r="S22" s="94"/>
      <c r="T22" s="93"/>
      <c r="U22" s="173"/>
      <c r="V22" s="157">
        <f t="shared" si="1"/>
        <v>0</v>
      </c>
      <c r="W22" s="164">
        <f t="shared" si="2"/>
        <v>45000</v>
      </c>
      <c r="X22" s="157">
        <f t="shared" si="3"/>
        <v>0</v>
      </c>
      <c r="Y22" s="164">
        <f t="shared" si="4"/>
        <v>0</v>
      </c>
      <c r="Z22" s="165">
        <f t="shared" si="5"/>
        <v>90000</v>
      </c>
      <c r="AA22" s="166" t="str">
        <f t="shared" si="6"/>
        <v/>
      </c>
    </row>
    <row r="23" spans="1:27" ht="20" customHeight="1">
      <c r="A23" s="3">
        <f t="shared" si="0"/>
        <v>11</v>
      </c>
      <c r="B23" s="9"/>
      <c r="C23" s="9"/>
      <c r="D23" s="96"/>
      <c r="E23" s="96"/>
      <c r="F23" s="8"/>
      <c r="G23" s="8"/>
      <c r="H23" s="9"/>
      <c r="I23" s="9"/>
      <c r="J23" s="57"/>
      <c r="K23" s="61"/>
      <c r="L23" s="62"/>
      <c r="M23" s="63"/>
      <c r="N23" s="58"/>
      <c r="O23" s="172"/>
      <c r="P23" s="95"/>
      <c r="Q23" s="95"/>
      <c r="R23" s="94"/>
      <c r="S23" s="94"/>
      <c r="T23" s="93"/>
      <c r="U23" s="173"/>
      <c r="V23" s="157">
        <f t="shared" si="1"/>
        <v>0</v>
      </c>
      <c r="W23" s="164">
        <f t="shared" si="2"/>
        <v>45000</v>
      </c>
      <c r="X23" s="157">
        <f t="shared" si="3"/>
        <v>0</v>
      </c>
      <c r="Y23" s="164">
        <f t="shared" si="4"/>
        <v>0</v>
      </c>
      <c r="Z23" s="165">
        <f t="shared" si="5"/>
        <v>90000</v>
      </c>
      <c r="AA23" s="166" t="str">
        <f t="shared" si="6"/>
        <v/>
      </c>
    </row>
    <row r="24" spans="1:27" ht="20" customHeight="1">
      <c r="A24" s="3">
        <f t="shared" si="0"/>
        <v>12</v>
      </c>
      <c r="B24" s="9"/>
      <c r="C24" s="9"/>
      <c r="D24" s="96"/>
      <c r="E24" s="96"/>
      <c r="F24" s="8"/>
      <c r="G24" s="8"/>
      <c r="H24" s="9"/>
      <c r="I24" s="9"/>
      <c r="J24" s="57"/>
      <c r="K24" s="61"/>
      <c r="L24" s="62"/>
      <c r="M24" s="63"/>
      <c r="N24" s="58"/>
      <c r="O24" s="172"/>
      <c r="P24" s="95"/>
      <c r="Q24" s="95"/>
      <c r="R24" s="94"/>
      <c r="S24" s="94"/>
      <c r="T24" s="93"/>
      <c r="U24" s="173"/>
      <c r="V24" s="157">
        <f t="shared" si="1"/>
        <v>0</v>
      </c>
      <c r="W24" s="164">
        <f t="shared" si="2"/>
        <v>45000</v>
      </c>
      <c r="X24" s="157">
        <f t="shared" si="3"/>
        <v>0</v>
      </c>
      <c r="Y24" s="164">
        <f t="shared" si="4"/>
        <v>0</v>
      </c>
      <c r="Z24" s="165">
        <f t="shared" si="5"/>
        <v>90000</v>
      </c>
      <c r="AA24" s="166" t="str">
        <f t="shared" si="6"/>
        <v/>
      </c>
    </row>
    <row r="25" spans="1:27" ht="20" customHeight="1">
      <c r="A25" s="3">
        <f t="shared" si="0"/>
        <v>13</v>
      </c>
      <c r="B25" s="9"/>
      <c r="C25" s="9"/>
      <c r="D25" s="96"/>
      <c r="E25" s="96"/>
      <c r="F25" s="8"/>
      <c r="G25" s="8"/>
      <c r="H25" s="9"/>
      <c r="I25" s="9"/>
      <c r="J25" s="57"/>
      <c r="K25" s="68"/>
      <c r="L25" s="62"/>
      <c r="M25" s="63"/>
      <c r="N25" s="58"/>
      <c r="O25" s="172"/>
      <c r="P25" s="95"/>
      <c r="Q25" s="95"/>
      <c r="R25" s="94"/>
      <c r="S25" s="94"/>
      <c r="T25" s="93"/>
      <c r="U25" s="173"/>
      <c r="V25" s="157">
        <f t="shared" si="1"/>
        <v>0</v>
      </c>
      <c r="W25" s="164">
        <f t="shared" si="2"/>
        <v>45000</v>
      </c>
      <c r="X25" s="157">
        <f t="shared" si="3"/>
        <v>0</v>
      </c>
      <c r="Y25" s="164">
        <f t="shared" si="4"/>
        <v>0</v>
      </c>
      <c r="Z25" s="165">
        <f t="shared" si="5"/>
        <v>90000</v>
      </c>
      <c r="AA25" s="166" t="str">
        <f t="shared" si="6"/>
        <v/>
      </c>
    </row>
    <row r="26" spans="1:27" ht="20" customHeight="1">
      <c r="A26" s="3">
        <f t="shared" si="0"/>
        <v>14</v>
      </c>
      <c r="B26" s="9"/>
      <c r="C26" s="9"/>
      <c r="D26" s="96"/>
      <c r="E26" s="96"/>
      <c r="F26" s="8"/>
      <c r="G26" s="8"/>
      <c r="H26" s="9"/>
      <c r="I26" s="9"/>
      <c r="J26" s="57"/>
      <c r="K26" s="61"/>
      <c r="L26" s="69"/>
      <c r="M26" s="70"/>
      <c r="N26" s="58"/>
      <c r="O26" s="172"/>
      <c r="P26" s="95"/>
      <c r="Q26" s="95"/>
      <c r="R26" s="94"/>
      <c r="S26" s="94"/>
      <c r="T26" s="93"/>
      <c r="U26" s="173"/>
      <c r="V26" s="157">
        <f t="shared" si="1"/>
        <v>0</v>
      </c>
      <c r="W26" s="164">
        <f t="shared" si="2"/>
        <v>45000</v>
      </c>
      <c r="X26" s="157">
        <f t="shared" si="3"/>
        <v>0</v>
      </c>
      <c r="Y26" s="164">
        <f t="shared" si="4"/>
        <v>0</v>
      </c>
      <c r="Z26" s="165">
        <f t="shared" si="5"/>
        <v>90000</v>
      </c>
      <c r="AA26" s="166" t="str">
        <f t="shared" si="6"/>
        <v/>
      </c>
    </row>
    <row r="27" spans="1:27" ht="20" customHeight="1">
      <c r="A27" s="3">
        <f t="shared" si="0"/>
        <v>15</v>
      </c>
      <c r="B27" s="9"/>
      <c r="C27" s="9"/>
      <c r="D27" s="96"/>
      <c r="E27" s="96"/>
      <c r="F27" s="8"/>
      <c r="G27" s="8"/>
      <c r="H27" s="9"/>
      <c r="I27" s="9"/>
      <c r="J27" s="57"/>
      <c r="K27" s="61"/>
      <c r="L27" s="62"/>
      <c r="M27" s="63"/>
      <c r="N27" s="58"/>
      <c r="O27" s="172"/>
      <c r="P27" s="95"/>
      <c r="Q27" s="95"/>
      <c r="R27" s="94"/>
      <c r="S27" s="94"/>
      <c r="T27" s="93"/>
      <c r="U27" s="173"/>
      <c r="V27" s="157">
        <f t="shared" si="1"/>
        <v>0</v>
      </c>
      <c r="W27" s="164">
        <f t="shared" si="2"/>
        <v>45000</v>
      </c>
      <c r="X27" s="157">
        <f t="shared" si="3"/>
        <v>0</v>
      </c>
      <c r="Y27" s="164">
        <f t="shared" si="4"/>
        <v>0</v>
      </c>
      <c r="Z27" s="165">
        <f t="shared" si="5"/>
        <v>90000</v>
      </c>
      <c r="AA27" s="166" t="str">
        <f t="shared" si="6"/>
        <v/>
      </c>
    </row>
    <row r="28" spans="1:27" ht="20" customHeight="1">
      <c r="A28" s="3">
        <f t="shared" si="0"/>
        <v>16</v>
      </c>
      <c r="B28" s="9"/>
      <c r="C28" s="9"/>
      <c r="D28" s="96"/>
      <c r="E28" s="96"/>
      <c r="F28" s="8"/>
      <c r="G28" s="8"/>
      <c r="H28" s="9"/>
      <c r="I28" s="9"/>
      <c r="J28" s="57"/>
      <c r="K28" s="68"/>
      <c r="L28" s="62"/>
      <c r="M28" s="63"/>
      <c r="N28" s="58"/>
      <c r="O28" s="172"/>
      <c r="P28" s="95"/>
      <c r="Q28" s="95"/>
      <c r="R28" s="94"/>
      <c r="S28" s="94"/>
      <c r="T28" s="93"/>
      <c r="U28" s="173"/>
      <c r="V28" s="157">
        <f t="shared" si="1"/>
        <v>0</v>
      </c>
      <c r="W28" s="164">
        <f t="shared" si="2"/>
        <v>45000</v>
      </c>
      <c r="X28" s="157">
        <f t="shared" si="3"/>
        <v>0</v>
      </c>
      <c r="Y28" s="164">
        <f t="shared" si="4"/>
        <v>0</v>
      </c>
      <c r="Z28" s="165">
        <f t="shared" si="5"/>
        <v>90000</v>
      </c>
      <c r="AA28" s="166" t="str">
        <f t="shared" si="6"/>
        <v/>
      </c>
    </row>
    <row r="29" spans="1:27" ht="20" customHeight="1">
      <c r="A29" s="3">
        <f t="shared" si="0"/>
        <v>17</v>
      </c>
      <c r="B29" s="9"/>
      <c r="C29" s="9"/>
      <c r="D29" s="96"/>
      <c r="E29" s="96"/>
      <c r="F29" s="8"/>
      <c r="G29" s="8"/>
      <c r="H29" s="9"/>
      <c r="I29" s="9"/>
      <c r="J29" s="57"/>
      <c r="K29" s="68"/>
      <c r="L29" s="62"/>
      <c r="M29" s="63"/>
      <c r="N29" s="58"/>
      <c r="O29" s="172"/>
      <c r="P29" s="95"/>
      <c r="Q29" s="95"/>
      <c r="R29" s="94"/>
      <c r="S29" s="94"/>
      <c r="T29" s="93"/>
      <c r="U29" s="173"/>
      <c r="V29" s="157">
        <f t="shared" si="1"/>
        <v>0</v>
      </c>
      <c r="W29" s="164">
        <f t="shared" si="2"/>
        <v>45000</v>
      </c>
      <c r="X29" s="157">
        <f t="shared" si="3"/>
        <v>0</v>
      </c>
      <c r="Y29" s="164">
        <f t="shared" si="4"/>
        <v>0</v>
      </c>
      <c r="Z29" s="165">
        <f t="shared" si="5"/>
        <v>90000</v>
      </c>
      <c r="AA29" s="166" t="str">
        <f t="shared" si="6"/>
        <v/>
      </c>
    </row>
    <row r="30" spans="1:27" ht="20" customHeight="1">
      <c r="A30" s="3">
        <f t="shared" si="0"/>
        <v>18</v>
      </c>
      <c r="B30" s="9"/>
      <c r="C30" s="9"/>
      <c r="D30" s="99"/>
      <c r="E30" s="96"/>
      <c r="F30" s="25"/>
      <c r="G30" s="8"/>
      <c r="H30" s="9"/>
      <c r="I30" s="9"/>
      <c r="J30" s="57"/>
      <c r="K30" s="68"/>
      <c r="L30" s="69"/>
      <c r="M30" s="70"/>
      <c r="N30" s="58"/>
      <c r="O30" s="172"/>
      <c r="P30" s="95"/>
      <c r="Q30" s="95"/>
      <c r="R30" s="94"/>
      <c r="S30" s="94"/>
      <c r="T30" s="93"/>
      <c r="U30" s="173"/>
      <c r="V30" s="157">
        <f t="shared" si="1"/>
        <v>0</v>
      </c>
      <c r="W30" s="164">
        <f t="shared" si="2"/>
        <v>45000</v>
      </c>
      <c r="X30" s="157">
        <f t="shared" si="3"/>
        <v>0</v>
      </c>
      <c r="Y30" s="164">
        <f t="shared" si="4"/>
        <v>0</v>
      </c>
      <c r="Z30" s="165">
        <f t="shared" si="5"/>
        <v>90000</v>
      </c>
      <c r="AA30" s="166" t="str">
        <f t="shared" si="6"/>
        <v/>
      </c>
    </row>
    <row r="31" spans="1:27" ht="20" customHeight="1">
      <c r="A31" s="3">
        <f t="shared" si="0"/>
        <v>19</v>
      </c>
      <c r="B31" s="9"/>
      <c r="C31" s="98"/>
      <c r="D31" s="96"/>
      <c r="E31" s="96"/>
      <c r="F31" s="8"/>
      <c r="G31" s="25"/>
      <c r="H31" s="9"/>
      <c r="I31" s="9"/>
      <c r="J31" s="57"/>
      <c r="K31" s="68"/>
      <c r="L31" s="62"/>
      <c r="M31" s="63"/>
      <c r="N31" s="58"/>
      <c r="O31" s="172"/>
      <c r="P31" s="95"/>
      <c r="Q31" s="95"/>
      <c r="R31" s="94"/>
      <c r="S31" s="94"/>
      <c r="T31" s="93"/>
      <c r="U31" s="173"/>
      <c r="V31" s="157">
        <f t="shared" si="1"/>
        <v>0</v>
      </c>
      <c r="W31" s="164">
        <f t="shared" si="2"/>
        <v>45000</v>
      </c>
      <c r="X31" s="157">
        <f t="shared" si="3"/>
        <v>0</v>
      </c>
      <c r="Y31" s="164">
        <f t="shared" si="4"/>
        <v>0</v>
      </c>
      <c r="Z31" s="165">
        <f t="shared" si="5"/>
        <v>90000</v>
      </c>
      <c r="AA31" s="166" t="str">
        <f t="shared" si="6"/>
        <v/>
      </c>
    </row>
    <row r="32" spans="1:27" ht="20" customHeight="1">
      <c r="A32" s="3">
        <f t="shared" si="0"/>
        <v>20</v>
      </c>
      <c r="B32" s="9"/>
      <c r="C32" s="9"/>
      <c r="D32" s="96"/>
      <c r="E32" s="96"/>
      <c r="F32" s="8"/>
      <c r="G32" s="8"/>
      <c r="H32" s="9"/>
      <c r="I32" s="9"/>
      <c r="J32" s="57"/>
      <c r="K32" s="68"/>
      <c r="L32" s="62"/>
      <c r="M32" s="63"/>
      <c r="N32" s="58"/>
      <c r="O32" s="172"/>
      <c r="P32" s="95"/>
      <c r="Q32" s="95"/>
      <c r="R32" s="94"/>
      <c r="S32" s="94"/>
      <c r="T32" s="93"/>
      <c r="U32" s="173"/>
      <c r="V32" s="157">
        <f t="shared" si="1"/>
        <v>0</v>
      </c>
      <c r="W32" s="164">
        <f t="shared" si="2"/>
        <v>45000</v>
      </c>
      <c r="X32" s="157">
        <f t="shared" si="3"/>
        <v>0</v>
      </c>
      <c r="Y32" s="164">
        <f t="shared" si="4"/>
        <v>0</v>
      </c>
      <c r="Z32" s="165">
        <f t="shared" si="5"/>
        <v>90000</v>
      </c>
      <c r="AA32" s="166" t="str">
        <f t="shared" si="6"/>
        <v/>
      </c>
    </row>
    <row r="33" spans="1:27" ht="20" customHeight="1">
      <c r="A33" s="3">
        <f t="shared" si="0"/>
        <v>21</v>
      </c>
      <c r="B33" s="9"/>
      <c r="C33" s="9"/>
      <c r="D33" s="96"/>
      <c r="E33" s="96"/>
      <c r="F33" s="8"/>
      <c r="G33" s="8"/>
      <c r="H33" s="9"/>
      <c r="I33" s="9"/>
      <c r="J33" s="57"/>
      <c r="K33" s="68"/>
      <c r="L33" s="62"/>
      <c r="M33" s="63"/>
      <c r="N33" s="58"/>
      <c r="O33" s="172"/>
      <c r="P33" s="95"/>
      <c r="Q33" s="95"/>
      <c r="R33" s="94"/>
      <c r="S33" s="94"/>
      <c r="T33" s="93"/>
      <c r="U33" s="173"/>
      <c r="V33" s="157">
        <f t="shared" si="1"/>
        <v>0</v>
      </c>
      <c r="W33" s="164">
        <f t="shared" si="2"/>
        <v>45000</v>
      </c>
      <c r="X33" s="157">
        <f t="shared" si="3"/>
        <v>0</v>
      </c>
      <c r="Y33" s="164">
        <f t="shared" si="4"/>
        <v>0</v>
      </c>
      <c r="Z33" s="165">
        <f t="shared" si="5"/>
        <v>90000</v>
      </c>
      <c r="AA33" s="166" t="str">
        <f t="shared" si="6"/>
        <v/>
      </c>
    </row>
    <row r="34" spans="1:27" ht="20" customHeight="1">
      <c r="A34" s="3">
        <f t="shared" si="0"/>
        <v>22</v>
      </c>
      <c r="B34" s="9"/>
      <c r="C34" s="9"/>
      <c r="D34" s="96"/>
      <c r="E34" s="96"/>
      <c r="F34" s="8"/>
      <c r="G34" s="8"/>
      <c r="H34" s="9"/>
      <c r="I34" s="9"/>
      <c r="J34" s="57"/>
      <c r="K34" s="68"/>
      <c r="L34" s="69"/>
      <c r="M34" s="70"/>
      <c r="N34" s="58"/>
      <c r="O34" s="172"/>
      <c r="P34" s="95"/>
      <c r="Q34" s="95"/>
      <c r="R34" s="94"/>
      <c r="S34" s="94"/>
      <c r="T34" s="93"/>
      <c r="U34" s="173"/>
      <c r="V34" s="157">
        <f t="shared" si="1"/>
        <v>0</v>
      </c>
      <c r="W34" s="164">
        <f t="shared" si="2"/>
        <v>45000</v>
      </c>
      <c r="X34" s="157">
        <f t="shared" si="3"/>
        <v>0</v>
      </c>
      <c r="Y34" s="164">
        <f t="shared" si="4"/>
        <v>0</v>
      </c>
      <c r="Z34" s="165">
        <f t="shared" si="5"/>
        <v>90000</v>
      </c>
      <c r="AA34" s="166" t="str">
        <f t="shared" si="6"/>
        <v/>
      </c>
    </row>
    <row r="35" spans="1:27" ht="20" customHeight="1">
      <c r="A35" s="3">
        <f t="shared" si="0"/>
        <v>23</v>
      </c>
      <c r="B35" s="9"/>
      <c r="C35" s="9"/>
      <c r="D35" s="96"/>
      <c r="E35" s="96"/>
      <c r="F35" s="8"/>
      <c r="G35" s="8"/>
      <c r="H35" s="9"/>
      <c r="I35" s="9"/>
      <c r="J35" s="57"/>
      <c r="K35" s="68"/>
      <c r="L35" s="62"/>
      <c r="M35" s="63"/>
      <c r="N35" s="58"/>
      <c r="O35" s="172"/>
      <c r="P35" s="95"/>
      <c r="Q35" s="95"/>
      <c r="R35" s="94"/>
      <c r="S35" s="94"/>
      <c r="T35" s="93"/>
      <c r="U35" s="173"/>
      <c r="V35" s="157">
        <f t="shared" si="1"/>
        <v>0</v>
      </c>
      <c r="W35" s="164">
        <f t="shared" si="2"/>
        <v>45000</v>
      </c>
      <c r="X35" s="157">
        <f t="shared" si="3"/>
        <v>0</v>
      </c>
      <c r="Y35" s="164">
        <f t="shared" si="4"/>
        <v>0</v>
      </c>
      <c r="Z35" s="165">
        <f t="shared" si="5"/>
        <v>90000</v>
      </c>
      <c r="AA35" s="166" t="str">
        <f t="shared" si="6"/>
        <v/>
      </c>
    </row>
    <row r="36" spans="1:27" ht="20" customHeight="1">
      <c r="A36" s="3">
        <f t="shared" si="0"/>
        <v>24</v>
      </c>
      <c r="B36" s="9"/>
      <c r="C36" s="9"/>
      <c r="D36" s="96"/>
      <c r="E36" s="96"/>
      <c r="F36" s="8"/>
      <c r="G36" s="8"/>
      <c r="H36" s="9"/>
      <c r="I36" s="9"/>
      <c r="J36" s="57"/>
      <c r="K36" s="68"/>
      <c r="L36" s="62"/>
      <c r="M36" s="63"/>
      <c r="N36" s="58"/>
      <c r="O36" s="172"/>
      <c r="P36" s="95"/>
      <c r="Q36" s="95"/>
      <c r="R36" s="94"/>
      <c r="S36" s="94"/>
      <c r="T36" s="93"/>
      <c r="U36" s="173"/>
      <c r="V36" s="157">
        <f t="shared" si="1"/>
        <v>0</v>
      </c>
      <c r="W36" s="164">
        <f t="shared" si="2"/>
        <v>45000</v>
      </c>
      <c r="X36" s="157">
        <f t="shared" si="3"/>
        <v>0</v>
      </c>
      <c r="Y36" s="164">
        <f t="shared" si="4"/>
        <v>0</v>
      </c>
      <c r="Z36" s="165">
        <f t="shared" si="5"/>
        <v>90000</v>
      </c>
      <c r="AA36" s="166" t="str">
        <f t="shared" si="6"/>
        <v/>
      </c>
    </row>
    <row r="37" spans="1:27" ht="20" customHeight="1">
      <c r="A37" s="3">
        <f t="shared" si="0"/>
        <v>25</v>
      </c>
      <c r="B37" s="9"/>
      <c r="C37" s="9"/>
      <c r="D37" s="96"/>
      <c r="E37" s="96"/>
      <c r="F37" s="8"/>
      <c r="G37" s="8"/>
      <c r="H37" s="9"/>
      <c r="I37" s="9"/>
      <c r="J37" s="57"/>
      <c r="K37" s="68"/>
      <c r="L37" s="62"/>
      <c r="M37" s="63"/>
      <c r="N37" s="58"/>
      <c r="O37" s="172"/>
      <c r="P37" s="95"/>
      <c r="Q37" s="95"/>
      <c r="R37" s="94"/>
      <c r="S37" s="94"/>
      <c r="T37" s="93"/>
      <c r="U37" s="173"/>
      <c r="V37" s="157">
        <f t="shared" si="1"/>
        <v>0</v>
      </c>
      <c r="W37" s="164">
        <f t="shared" si="2"/>
        <v>45000</v>
      </c>
      <c r="X37" s="157">
        <f t="shared" si="3"/>
        <v>0</v>
      </c>
      <c r="Y37" s="164">
        <f t="shared" si="4"/>
        <v>0</v>
      </c>
      <c r="Z37" s="165">
        <f t="shared" si="5"/>
        <v>90000</v>
      </c>
      <c r="AA37" s="166" t="str">
        <f t="shared" si="6"/>
        <v/>
      </c>
    </row>
    <row r="38" spans="1:27" ht="20" customHeight="1">
      <c r="A38" s="3">
        <f t="shared" si="0"/>
        <v>26</v>
      </c>
      <c r="B38" s="9"/>
      <c r="C38" s="9"/>
      <c r="D38" s="96"/>
      <c r="E38" s="96"/>
      <c r="F38" s="8"/>
      <c r="G38" s="8"/>
      <c r="H38" s="9"/>
      <c r="I38" s="9"/>
      <c r="J38" s="57"/>
      <c r="K38" s="68"/>
      <c r="L38" s="62"/>
      <c r="M38" s="63"/>
      <c r="N38" s="58"/>
      <c r="O38" s="172"/>
      <c r="P38" s="95"/>
      <c r="Q38" s="95"/>
      <c r="R38" s="94"/>
      <c r="S38" s="94"/>
      <c r="T38" s="93"/>
      <c r="U38" s="173"/>
      <c r="V38" s="157">
        <f t="shared" si="1"/>
        <v>0</v>
      </c>
      <c r="W38" s="164">
        <f t="shared" si="2"/>
        <v>45000</v>
      </c>
      <c r="X38" s="157">
        <f t="shared" si="3"/>
        <v>0</v>
      </c>
      <c r="Y38" s="164">
        <f t="shared" si="4"/>
        <v>0</v>
      </c>
      <c r="Z38" s="165">
        <f t="shared" si="5"/>
        <v>90000</v>
      </c>
      <c r="AA38" s="166" t="str">
        <f t="shared" si="6"/>
        <v/>
      </c>
    </row>
    <row r="39" spans="1:27" ht="20" customHeight="1">
      <c r="A39" s="3">
        <f t="shared" si="0"/>
        <v>27</v>
      </c>
      <c r="B39" s="9"/>
      <c r="C39" s="9"/>
      <c r="D39" s="96"/>
      <c r="E39" s="96"/>
      <c r="F39" s="8"/>
      <c r="G39" s="8"/>
      <c r="H39" s="9"/>
      <c r="I39" s="9"/>
      <c r="J39" s="57"/>
      <c r="K39" s="68"/>
      <c r="L39" s="62"/>
      <c r="M39" s="63"/>
      <c r="N39" s="58"/>
      <c r="O39" s="172"/>
      <c r="P39" s="95"/>
      <c r="Q39" s="95"/>
      <c r="R39" s="94"/>
      <c r="S39" s="94"/>
      <c r="T39" s="93"/>
      <c r="U39" s="173"/>
      <c r="V39" s="157">
        <f t="shared" si="1"/>
        <v>0</v>
      </c>
      <c r="W39" s="164">
        <f t="shared" si="2"/>
        <v>45000</v>
      </c>
      <c r="X39" s="157">
        <f t="shared" si="3"/>
        <v>0</v>
      </c>
      <c r="Y39" s="164">
        <f t="shared" si="4"/>
        <v>0</v>
      </c>
      <c r="Z39" s="165">
        <f t="shared" si="5"/>
        <v>90000</v>
      </c>
      <c r="AA39" s="166" t="str">
        <f t="shared" si="6"/>
        <v/>
      </c>
    </row>
    <row r="40" spans="1:27" ht="20" customHeight="1">
      <c r="A40" s="3">
        <f t="shared" si="0"/>
        <v>28</v>
      </c>
      <c r="B40" s="9"/>
      <c r="C40" s="9"/>
      <c r="D40" s="96"/>
      <c r="E40" s="96"/>
      <c r="F40" s="8"/>
      <c r="G40" s="8"/>
      <c r="H40" s="9"/>
      <c r="I40" s="9"/>
      <c r="J40" s="57"/>
      <c r="K40" s="68"/>
      <c r="L40" s="62"/>
      <c r="M40" s="63"/>
      <c r="N40" s="58"/>
      <c r="O40" s="172"/>
      <c r="P40" s="95"/>
      <c r="Q40" s="95"/>
      <c r="R40" s="94"/>
      <c r="S40" s="94"/>
      <c r="T40" s="93"/>
      <c r="U40" s="173"/>
      <c r="V40" s="157">
        <f t="shared" si="1"/>
        <v>0</v>
      </c>
      <c r="W40" s="164">
        <f t="shared" si="2"/>
        <v>45000</v>
      </c>
      <c r="X40" s="157">
        <f t="shared" si="3"/>
        <v>0</v>
      </c>
      <c r="Y40" s="164">
        <f t="shared" si="4"/>
        <v>0</v>
      </c>
      <c r="Z40" s="165">
        <f t="shared" si="5"/>
        <v>90000</v>
      </c>
      <c r="AA40" s="166" t="str">
        <f t="shared" si="6"/>
        <v/>
      </c>
    </row>
    <row r="41" spans="1:27" ht="20" customHeight="1">
      <c r="A41" s="3">
        <f t="shared" si="0"/>
        <v>29</v>
      </c>
      <c r="B41" s="9"/>
      <c r="C41" s="9"/>
      <c r="D41" s="96"/>
      <c r="E41" s="96"/>
      <c r="F41" s="8"/>
      <c r="G41" s="8"/>
      <c r="H41" s="9"/>
      <c r="I41" s="9"/>
      <c r="J41" s="57"/>
      <c r="K41" s="68"/>
      <c r="L41" s="62"/>
      <c r="M41" s="63"/>
      <c r="N41" s="58"/>
      <c r="O41" s="172"/>
      <c r="P41" s="95"/>
      <c r="Q41" s="95"/>
      <c r="R41" s="94"/>
      <c r="S41" s="94"/>
      <c r="T41" s="93"/>
      <c r="U41" s="173"/>
      <c r="V41" s="157">
        <f t="shared" si="1"/>
        <v>0</v>
      </c>
      <c r="W41" s="164">
        <f t="shared" si="2"/>
        <v>45000</v>
      </c>
      <c r="X41" s="157">
        <f t="shared" si="3"/>
        <v>0</v>
      </c>
      <c r="Y41" s="164">
        <f t="shared" si="4"/>
        <v>0</v>
      </c>
      <c r="Z41" s="165">
        <f t="shared" si="5"/>
        <v>90000</v>
      </c>
      <c r="AA41" s="166" t="str">
        <f t="shared" si="6"/>
        <v/>
      </c>
    </row>
    <row r="42" spans="1:27" ht="20" customHeight="1">
      <c r="A42" s="3">
        <f t="shared" si="0"/>
        <v>30</v>
      </c>
      <c r="B42" s="9"/>
      <c r="C42" s="9"/>
      <c r="D42" s="96"/>
      <c r="E42" s="96"/>
      <c r="F42" s="8"/>
      <c r="G42" s="8"/>
      <c r="H42" s="9"/>
      <c r="I42" s="9"/>
      <c r="J42" s="57"/>
      <c r="K42" s="68"/>
      <c r="L42" s="62"/>
      <c r="M42" s="63"/>
      <c r="N42" s="58"/>
      <c r="O42" s="172"/>
      <c r="P42" s="95"/>
      <c r="Q42" s="95"/>
      <c r="R42" s="94"/>
      <c r="S42" s="94"/>
      <c r="T42" s="93"/>
      <c r="U42" s="173"/>
      <c r="V42" s="157">
        <f t="shared" si="1"/>
        <v>0</v>
      </c>
      <c r="W42" s="164">
        <f t="shared" si="2"/>
        <v>45000</v>
      </c>
      <c r="X42" s="157">
        <f t="shared" si="3"/>
        <v>0</v>
      </c>
      <c r="Y42" s="164">
        <f t="shared" si="4"/>
        <v>0</v>
      </c>
      <c r="Z42" s="165">
        <f t="shared" si="5"/>
        <v>90000</v>
      </c>
      <c r="AA42" s="166" t="str">
        <f t="shared" si="6"/>
        <v/>
      </c>
    </row>
    <row r="43" spans="1:27" ht="20" customHeight="1">
      <c r="A43" s="3">
        <f t="shared" si="0"/>
        <v>31</v>
      </c>
      <c r="B43" s="9"/>
      <c r="C43" s="9"/>
      <c r="D43" s="96"/>
      <c r="E43" s="96"/>
      <c r="F43" s="8"/>
      <c r="G43" s="8"/>
      <c r="H43" s="9"/>
      <c r="I43" s="9"/>
      <c r="J43" s="57"/>
      <c r="K43" s="68"/>
      <c r="L43" s="62"/>
      <c r="M43" s="63"/>
      <c r="N43" s="58"/>
      <c r="O43" s="172"/>
      <c r="P43" s="95"/>
      <c r="Q43" s="95"/>
      <c r="R43" s="94"/>
      <c r="S43" s="94"/>
      <c r="T43" s="93"/>
      <c r="U43" s="173"/>
      <c r="V43" s="157">
        <f t="shared" si="1"/>
        <v>0</v>
      </c>
      <c r="W43" s="164">
        <f t="shared" si="2"/>
        <v>45000</v>
      </c>
      <c r="X43" s="157">
        <f t="shared" si="3"/>
        <v>0</v>
      </c>
      <c r="Y43" s="164">
        <f t="shared" si="4"/>
        <v>0</v>
      </c>
      <c r="Z43" s="165">
        <f t="shared" si="5"/>
        <v>90000</v>
      </c>
      <c r="AA43" s="166" t="str">
        <f t="shared" si="6"/>
        <v/>
      </c>
    </row>
    <row r="44" spans="1:27" ht="20" customHeight="1">
      <c r="A44" s="3">
        <f t="shared" si="0"/>
        <v>32</v>
      </c>
      <c r="B44" s="9"/>
      <c r="C44" s="9"/>
      <c r="D44" s="96"/>
      <c r="E44" s="96"/>
      <c r="F44" s="8"/>
      <c r="G44" s="8"/>
      <c r="H44" s="9"/>
      <c r="I44" s="9"/>
      <c r="J44" s="57"/>
      <c r="K44" s="68"/>
      <c r="L44" s="62"/>
      <c r="M44" s="63"/>
      <c r="N44" s="58"/>
      <c r="O44" s="172"/>
      <c r="P44" s="95"/>
      <c r="Q44" s="95"/>
      <c r="R44" s="94"/>
      <c r="S44" s="94"/>
      <c r="T44" s="93"/>
      <c r="U44" s="173"/>
      <c r="V44" s="157">
        <f t="shared" si="1"/>
        <v>0</v>
      </c>
      <c r="W44" s="164">
        <f t="shared" si="2"/>
        <v>45000</v>
      </c>
      <c r="X44" s="157">
        <f t="shared" si="3"/>
        <v>0</v>
      </c>
      <c r="Y44" s="164">
        <f t="shared" si="4"/>
        <v>0</v>
      </c>
      <c r="Z44" s="165">
        <f t="shared" si="5"/>
        <v>90000</v>
      </c>
      <c r="AA44" s="166" t="str">
        <f t="shared" si="6"/>
        <v/>
      </c>
    </row>
    <row r="45" spans="1:27" ht="20" customHeight="1">
      <c r="A45" s="3">
        <f t="shared" si="0"/>
        <v>33</v>
      </c>
      <c r="B45" s="9"/>
      <c r="C45" s="9"/>
      <c r="D45" s="96"/>
      <c r="E45" s="96"/>
      <c r="F45" s="8"/>
      <c r="G45" s="8"/>
      <c r="H45" s="9"/>
      <c r="I45" s="9"/>
      <c r="J45" s="57"/>
      <c r="K45" s="68"/>
      <c r="L45" s="62"/>
      <c r="M45" s="63"/>
      <c r="N45" s="58"/>
      <c r="O45" s="172"/>
      <c r="P45" s="97"/>
      <c r="Q45" s="97"/>
      <c r="R45" s="94"/>
      <c r="S45" s="94"/>
      <c r="T45" s="93"/>
      <c r="U45" s="173"/>
      <c r="V45" s="157">
        <f t="shared" si="1"/>
        <v>0</v>
      </c>
      <c r="W45" s="164">
        <f t="shared" si="2"/>
        <v>45000</v>
      </c>
      <c r="X45" s="157">
        <f t="shared" si="3"/>
        <v>0</v>
      </c>
      <c r="Y45" s="164">
        <f t="shared" si="4"/>
        <v>0</v>
      </c>
      <c r="Z45" s="165">
        <f t="shared" si="5"/>
        <v>90000</v>
      </c>
      <c r="AA45" s="166" t="str">
        <f t="shared" si="6"/>
        <v/>
      </c>
    </row>
    <row r="46" spans="1:27" ht="20" customHeight="1">
      <c r="A46" s="3">
        <f t="shared" si="0"/>
        <v>34</v>
      </c>
      <c r="B46" s="9"/>
      <c r="C46" s="9"/>
      <c r="D46" s="96"/>
      <c r="E46" s="96"/>
      <c r="F46" s="8"/>
      <c r="G46" s="8"/>
      <c r="H46" s="9"/>
      <c r="I46" s="9"/>
      <c r="J46" s="57"/>
      <c r="K46" s="68"/>
      <c r="L46" s="62"/>
      <c r="M46" s="63"/>
      <c r="N46" s="58"/>
      <c r="O46" s="172"/>
      <c r="P46" s="95"/>
      <c r="Q46" s="95"/>
      <c r="R46" s="94"/>
      <c r="S46" s="94"/>
      <c r="T46" s="93"/>
      <c r="U46" s="173"/>
      <c r="V46" s="157">
        <f t="shared" si="1"/>
        <v>0</v>
      </c>
      <c r="W46" s="164">
        <f t="shared" si="2"/>
        <v>45000</v>
      </c>
      <c r="X46" s="157">
        <f t="shared" si="3"/>
        <v>0</v>
      </c>
      <c r="Y46" s="164">
        <f t="shared" si="4"/>
        <v>0</v>
      </c>
      <c r="Z46" s="165">
        <f t="shared" si="5"/>
        <v>90000</v>
      </c>
      <c r="AA46" s="166" t="str">
        <f t="shared" si="6"/>
        <v/>
      </c>
    </row>
    <row r="47" spans="1:27" ht="20" customHeight="1">
      <c r="A47" s="3">
        <f t="shared" si="0"/>
        <v>35</v>
      </c>
      <c r="B47" s="9"/>
      <c r="C47" s="9"/>
      <c r="D47" s="96"/>
      <c r="E47" s="96"/>
      <c r="F47" s="8"/>
      <c r="G47" s="8"/>
      <c r="H47" s="9"/>
      <c r="I47" s="9"/>
      <c r="J47" s="57"/>
      <c r="K47" s="68"/>
      <c r="L47" s="62"/>
      <c r="M47" s="63"/>
      <c r="N47" s="58"/>
      <c r="O47" s="172"/>
      <c r="P47" s="95"/>
      <c r="Q47" s="95"/>
      <c r="R47" s="94"/>
      <c r="S47" s="94"/>
      <c r="T47" s="93"/>
      <c r="U47" s="173"/>
      <c r="V47" s="157">
        <f t="shared" si="1"/>
        <v>0</v>
      </c>
      <c r="W47" s="164">
        <f t="shared" si="2"/>
        <v>45000</v>
      </c>
      <c r="X47" s="157">
        <f t="shared" si="3"/>
        <v>0</v>
      </c>
      <c r="Y47" s="164">
        <f t="shared" si="4"/>
        <v>0</v>
      </c>
      <c r="Z47" s="165">
        <f t="shared" si="5"/>
        <v>90000</v>
      </c>
      <c r="AA47" s="166" t="str">
        <f t="shared" si="6"/>
        <v/>
      </c>
    </row>
    <row r="48" spans="1:27" ht="20" customHeight="1">
      <c r="A48" s="3">
        <f t="shared" si="0"/>
        <v>36</v>
      </c>
      <c r="B48" s="9"/>
      <c r="C48" s="9"/>
      <c r="D48" s="96"/>
      <c r="E48" s="96"/>
      <c r="F48" s="8"/>
      <c r="G48" s="8"/>
      <c r="H48" s="9"/>
      <c r="I48" s="9"/>
      <c r="J48" s="57"/>
      <c r="K48" s="68"/>
      <c r="L48" s="62"/>
      <c r="M48" s="63"/>
      <c r="N48" s="58"/>
      <c r="O48" s="172"/>
      <c r="P48" s="95"/>
      <c r="Q48" s="95"/>
      <c r="R48" s="94"/>
      <c r="S48" s="94"/>
      <c r="T48" s="93"/>
      <c r="U48" s="173"/>
      <c r="V48" s="157">
        <f t="shared" si="1"/>
        <v>0</v>
      </c>
      <c r="W48" s="164">
        <f t="shared" si="2"/>
        <v>45000</v>
      </c>
      <c r="X48" s="157">
        <f t="shared" si="3"/>
        <v>0</v>
      </c>
      <c r="Y48" s="164">
        <f t="shared" si="4"/>
        <v>0</v>
      </c>
      <c r="Z48" s="165">
        <f t="shared" si="5"/>
        <v>90000</v>
      </c>
      <c r="AA48" s="166" t="str">
        <f t="shared" si="6"/>
        <v/>
      </c>
    </row>
    <row r="49" spans="1:27" ht="20" customHeight="1">
      <c r="A49" s="3">
        <f t="shared" si="0"/>
        <v>37</v>
      </c>
      <c r="B49" s="9"/>
      <c r="C49" s="9"/>
      <c r="D49" s="96"/>
      <c r="E49" s="96"/>
      <c r="F49" s="8"/>
      <c r="G49" s="8"/>
      <c r="H49" s="9"/>
      <c r="I49" s="9"/>
      <c r="J49" s="57"/>
      <c r="K49" s="68"/>
      <c r="L49" s="62"/>
      <c r="M49" s="63"/>
      <c r="N49" s="58"/>
      <c r="O49" s="172"/>
      <c r="P49" s="95"/>
      <c r="Q49" s="95"/>
      <c r="R49" s="94"/>
      <c r="S49" s="94"/>
      <c r="T49" s="93"/>
      <c r="U49" s="173"/>
      <c r="V49" s="157">
        <f t="shared" si="1"/>
        <v>0</v>
      </c>
      <c r="W49" s="164">
        <f t="shared" si="2"/>
        <v>45000</v>
      </c>
      <c r="X49" s="157">
        <f t="shared" si="3"/>
        <v>0</v>
      </c>
      <c r="Y49" s="164">
        <f t="shared" si="4"/>
        <v>0</v>
      </c>
      <c r="Z49" s="165">
        <f t="shared" si="5"/>
        <v>90000</v>
      </c>
      <c r="AA49" s="166" t="str">
        <f t="shared" si="6"/>
        <v/>
      </c>
    </row>
    <row r="50" spans="1:27" ht="20" customHeight="1">
      <c r="A50" s="3">
        <f t="shared" si="0"/>
        <v>38</v>
      </c>
      <c r="B50" s="9"/>
      <c r="C50" s="9"/>
      <c r="D50" s="96"/>
      <c r="E50" s="96"/>
      <c r="F50" s="8"/>
      <c r="G50" s="8"/>
      <c r="H50" s="9"/>
      <c r="I50" s="9"/>
      <c r="J50" s="57"/>
      <c r="K50" s="68"/>
      <c r="L50" s="62"/>
      <c r="M50" s="63"/>
      <c r="N50" s="58"/>
      <c r="O50" s="172"/>
      <c r="P50" s="95"/>
      <c r="Q50" s="95"/>
      <c r="R50" s="94"/>
      <c r="S50" s="94"/>
      <c r="T50" s="93"/>
      <c r="U50" s="173"/>
      <c r="V50" s="157">
        <f t="shared" si="1"/>
        <v>0</v>
      </c>
      <c r="W50" s="164">
        <f t="shared" si="2"/>
        <v>45000</v>
      </c>
      <c r="X50" s="157">
        <f t="shared" si="3"/>
        <v>0</v>
      </c>
      <c r="Y50" s="164">
        <f t="shared" si="4"/>
        <v>0</v>
      </c>
      <c r="Z50" s="165">
        <f t="shared" si="5"/>
        <v>90000</v>
      </c>
      <c r="AA50" s="166" t="str">
        <f t="shared" si="6"/>
        <v/>
      </c>
    </row>
    <row r="51" spans="1:27" ht="20" customHeight="1">
      <c r="A51" s="3">
        <f t="shared" si="0"/>
        <v>39</v>
      </c>
      <c r="B51" s="9"/>
      <c r="C51" s="9"/>
      <c r="D51" s="96"/>
      <c r="E51" s="96"/>
      <c r="F51" s="8"/>
      <c r="G51" s="8"/>
      <c r="H51" s="9"/>
      <c r="I51" s="9"/>
      <c r="J51" s="57"/>
      <c r="K51" s="68"/>
      <c r="L51" s="62"/>
      <c r="M51" s="63"/>
      <c r="N51" s="58"/>
      <c r="O51" s="172"/>
      <c r="P51" s="95"/>
      <c r="Q51" s="95"/>
      <c r="R51" s="94"/>
      <c r="S51" s="94"/>
      <c r="T51" s="93"/>
      <c r="U51" s="173"/>
      <c r="V51" s="157">
        <f t="shared" si="1"/>
        <v>0</v>
      </c>
      <c r="W51" s="164">
        <f t="shared" si="2"/>
        <v>45000</v>
      </c>
      <c r="X51" s="157">
        <f t="shared" si="3"/>
        <v>0</v>
      </c>
      <c r="Y51" s="164">
        <f t="shared" si="4"/>
        <v>0</v>
      </c>
      <c r="Z51" s="165">
        <f t="shared" si="5"/>
        <v>90000</v>
      </c>
      <c r="AA51" s="166" t="str">
        <f t="shared" si="6"/>
        <v/>
      </c>
    </row>
    <row r="52" spans="1:27" ht="20" customHeight="1" thickBot="1">
      <c r="A52" s="3">
        <f t="shared" si="0"/>
        <v>40</v>
      </c>
      <c r="B52" s="9"/>
      <c r="C52" s="9"/>
      <c r="D52" s="96"/>
      <c r="E52" s="96"/>
      <c r="F52" s="8"/>
      <c r="G52" s="8"/>
      <c r="H52" s="9"/>
      <c r="I52" s="9"/>
      <c r="J52" s="57"/>
      <c r="K52" s="61"/>
      <c r="L52" s="69"/>
      <c r="M52" s="70"/>
      <c r="N52" s="58"/>
      <c r="O52" s="175"/>
      <c r="P52" s="176"/>
      <c r="Q52" s="176"/>
      <c r="R52" s="177"/>
      <c r="S52" s="177"/>
      <c r="T52" s="178"/>
      <c r="U52" s="179"/>
      <c r="V52" s="157">
        <f t="shared" si="1"/>
        <v>0</v>
      </c>
      <c r="W52" s="164">
        <f t="shared" si="2"/>
        <v>45000</v>
      </c>
      <c r="X52" s="157">
        <f t="shared" si="3"/>
        <v>0</v>
      </c>
      <c r="Y52" s="164">
        <f t="shared" si="4"/>
        <v>0</v>
      </c>
      <c r="Z52" s="165">
        <f t="shared" si="5"/>
        <v>90000</v>
      </c>
      <c r="AA52" s="166" t="str">
        <f t="shared" si="6"/>
        <v/>
      </c>
    </row>
    <row r="53" spans="1:27" ht="20" customHeight="1" thickTop="1">
      <c r="A53" s="22"/>
      <c r="B53" s="22"/>
      <c r="C53" s="22"/>
      <c r="D53" s="22"/>
      <c r="E53" s="22"/>
      <c r="F53" s="77"/>
      <c r="G53" s="77"/>
      <c r="H53" s="22"/>
      <c r="I53" s="22"/>
      <c r="J53" s="71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167"/>
      <c r="W53" s="167"/>
      <c r="X53" s="167"/>
      <c r="Y53" s="167"/>
      <c r="Z53" s="167"/>
      <c r="AA53" s="168"/>
    </row>
    <row r="54" spans="1:27" ht="13">
      <c r="A54" s="22"/>
      <c r="B54" s="22"/>
      <c r="C54" s="22"/>
      <c r="D54" s="22"/>
      <c r="E54" s="22"/>
      <c r="F54" s="77"/>
      <c r="G54" s="77"/>
      <c r="H54" s="22"/>
      <c r="I54" s="22"/>
      <c r="J54" s="71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167"/>
      <c r="W54" s="167"/>
      <c r="X54" s="167"/>
      <c r="Y54" s="167"/>
      <c r="Z54" s="167"/>
      <c r="AA54" s="168"/>
    </row>
    <row r="55" spans="1:27" ht="13">
      <c r="A55" s="22"/>
      <c r="B55" s="22"/>
      <c r="C55" s="22"/>
      <c r="D55" s="22"/>
      <c r="E55" s="22"/>
      <c r="F55" s="77"/>
      <c r="G55" s="77"/>
      <c r="H55" s="22"/>
      <c r="I55" s="22"/>
      <c r="J55" s="71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167">
        <f>SUM(V13:V52)</f>
        <v>45000</v>
      </c>
      <c r="W55" s="167"/>
      <c r="X55" s="167">
        <f>SUM(X13:X52)</f>
        <v>0</v>
      </c>
      <c r="Y55" s="167"/>
      <c r="Z55" s="167"/>
      <c r="AA55" s="168"/>
    </row>
    <row r="56" spans="1:27" ht="20" customHeight="1">
      <c r="Y56" s="24"/>
    </row>
    <row r="57" spans="1:27" ht="20" customHeight="1">
      <c r="E57" s="79" t="s">
        <v>24</v>
      </c>
    </row>
    <row r="58" spans="1:27" ht="20" customHeight="1">
      <c r="E58" s="80" t="s">
        <v>107</v>
      </c>
    </row>
    <row r="59" spans="1:27" ht="20" customHeight="1">
      <c r="E59" s="80"/>
    </row>
    <row r="60" spans="1:27" ht="20" customHeight="1">
      <c r="E60" s="80"/>
    </row>
    <row r="61" spans="1:27" ht="20" customHeight="1">
      <c r="E61" s="80"/>
    </row>
    <row r="62" spans="1:27" ht="20" customHeight="1">
      <c r="E62" s="80"/>
    </row>
    <row r="63" spans="1:27" ht="20" customHeight="1">
      <c r="E63" s="171" t="s">
        <v>18</v>
      </c>
      <c r="F63" s="2"/>
    </row>
    <row r="64" spans="1:27" ht="19.5" customHeight="1">
      <c r="E64" s="21" t="s">
        <v>97</v>
      </c>
    </row>
    <row r="65" spans="4:6" ht="20" customHeight="1">
      <c r="E65" s="21" t="s">
        <v>98</v>
      </c>
    </row>
    <row r="66" spans="4:6" ht="20" customHeight="1">
      <c r="E66" s="21" t="s">
        <v>99</v>
      </c>
    </row>
    <row r="67" spans="4:6" ht="20" customHeight="1">
      <c r="E67" s="21" t="s">
        <v>100</v>
      </c>
    </row>
    <row r="68" spans="4:6" ht="20" customHeight="1">
      <c r="E68" s="21" t="s">
        <v>17</v>
      </c>
    </row>
    <row r="69" spans="4:6" ht="20" customHeight="1">
      <c r="E69" s="21" t="s">
        <v>101</v>
      </c>
    </row>
    <row r="70" spans="4:6" ht="20" customHeight="1">
      <c r="D70" s="22"/>
      <c r="E70" s="22"/>
      <c r="F70" s="77"/>
    </row>
    <row r="71" spans="4:6" ht="20" customHeight="1">
      <c r="D71" s="22"/>
      <c r="E71" s="170" t="s">
        <v>41</v>
      </c>
      <c r="F71" s="77"/>
    </row>
    <row r="72" spans="4:6" ht="20" customHeight="1">
      <c r="D72" s="22"/>
      <c r="E72" s="22" t="s">
        <v>45</v>
      </c>
      <c r="F72" s="77"/>
    </row>
    <row r="73" spans="4:6" ht="20" customHeight="1">
      <c r="D73" s="22"/>
      <c r="E73" s="22" t="s">
        <v>44</v>
      </c>
      <c r="F73" s="77"/>
    </row>
    <row r="74" spans="4:6" ht="20" customHeight="1">
      <c r="D74" s="22"/>
      <c r="E74" s="22"/>
      <c r="F74" s="77"/>
    </row>
    <row r="75" spans="4:6" ht="20" customHeight="1">
      <c r="D75" s="22"/>
      <c r="E75" s="170" t="s">
        <v>46</v>
      </c>
      <c r="F75" s="77"/>
    </row>
    <row r="76" spans="4:6" ht="20" customHeight="1">
      <c r="D76" s="22"/>
      <c r="E76" s="22" t="s">
        <v>47</v>
      </c>
      <c r="F76" s="77"/>
    </row>
    <row r="77" spans="4:6" ht="20" customHeight="1">
      <c r="D77" s="22"/>
      <c r="E77" s="22" t="s">
        <v>48</v>
      </c>
      <c r="F77" s="77"/>
    </row>
    <row r="78" spans="4:6" ht="20" customHeight="1">
      <c r="D78" s="22"/>
      <c r="E78" s="22"/>
      <c r="F78" s="77"/>
    </row>
    <row r="79" spans="4:6" ht="20" customHeight="1">
      <c r="E79" s="169" t="s">
        <v>42</v>
      </c>
    </row>
    <row r="80" spans="4:6" ht="20" customHeight="1">
      <c r="E80" s="2" t="s">
        <v>51</v>
      </c>
    </row>
    <row r="81" spans="5:5" ht="20" customHeight="1">
      <c r="E81" s="2" t="s">
        <v>52</v>
      </c>
    </row>
    <row r="82" spans="5:5" ht="20" customHeight="1">
      <c r="E82" s="2" t="s">
        <v>53</v>
      </c>
    </row>
    <row r="83" spans="5:5" ht="20" customHeight="1">
      <c r="E83" s="2" t="s">
        <v>54</v>
      </c>
    </row>
    <row r="84" spans="5:5" ht="20" customHeight="1">
      <c r="E84" s="2" t="s">
        <v>55</v>
      </c>
    </row>
    <row r="85" spans="5:5" ht="20" customHeight="1">
      <c r="E85" s="2" t="s">
        <v>56</v>
      </c>
    </row>
    <row r="86" spans="5:5" ht="20" customHeight="1">
      <c r="E86" s="2" t="s">
        <v>57</v>
      </c>
    </row>
    <row r="87" spans="5:5" ht="20" customHeight="1">
      <c r="E87" s="2" t="s">
        <v>58</v>
      </c>
    </row>
    <row r="88" spans="5:5" ht="20" customHeight="1">
      <c r="E88" s="2" t="s">
        <v>59</v>
      </c>
    </row>
    <row r="89" spans="5:5" ht="20" customHeight="1">
      <c r="E89" s="2" t="s">
        <v>60</v>
      </c>
    </row>
  </sheetData>
  <mergeCells count="4">
    <mergeCell ref="X11:Z11"/>
    <mergeCell ref="V11:W11"/>
    <mergeCell ref="F6:G6"/>
    <mergeCell ref="O11:U11"/>
  </mergeCells>
  <dataValidations count="6">
    <dataValidation showInputMessage="1" showErrorMessage="1" sqref="K13:K52 O13:U52" xr:uid="{00000000-0002-0000-0000-000000000000}"/>
    <dataValidation type="list" allowBlank="1" showInputMessage="1" showErrorMessage="1" sqref="I13:I52" xr:uid="{00000000-0002-0000-0000-000001000000}">
      <formula1>$E$64:$E$69</formula1>
    </dataValidation>
    <dataValidation type="list" showInputMessage="1" showErrorMessage="1" sqref="L13:L52" xr:uid="{00000000-0002-0000-0000-000002000000}">
      <formula1>$E$72:$E$73</formula1>
    </dataValidation>
    <dataValidation type="list" showInputMessage="1" showErrorMessage="1" sqref="N13:N52" xr:uid="{00000000-0002-0000-0000-000003000000}">
      <formula1>$E$76:$E$77</formula1>
    </dataValidation>
    <dataValidation type="list" showInputMessage="1" showErrorMessage="1" sqref="M13:M52" xr:uid="{00000000-0002-0000-0000-000004000000}">
      <formula1>$E$80:$E$89</formula1>
    </dataValidation>
    <dataValidation type="list" showErrorMessage="1" sqref="C13:C52" xr:uid="{00000000-0002-0000-0000-000005000000}">
      <formula1>please</formula1>
    </dataValidation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Code Hardship Repair
FY 2015-2016</oddHeader>
    <oddFooter xml:space="preserve">&amp;L&amp;8&amp;Z&amp;F&amp;C&amp;8&amp;P of &amp;N&amp;R&amp;8&amp;D; &amp;T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2"/>
    <pageSetUpPr fitToPage="1"/>
  </sheetPr>
  <dimension ref="A1:Z89"/>
  <sheetViews>
    <sheetView showGridLines="0" topLeftCell="A4" zoomScale="85" zoomScaleNormal="85" workbookViewId="0">
      <selection activeCell="D24" sqref="D24"/>
    </sheetView>
  </sheetViews>
  <sheetFormatPr baseColWidth="10" defaultColWidth="9.1640625" defaultRowHeight="20" customHeight="1"/>
  <cols>
    <col min="1" max="1" width="8.1640625" style="2" customWidth="1"/>
    <col min="2" max="2" width="15.5" style="2" bestFit="1" customWidth="1"/>
    <col min="3" max="3" width="15.1640625" style="2" customWidth="1"/>
    <col min="4" max="4" width="35.5" style="1" bestFit="1" customWidth="1"/>
    <col min="5" max="5" width="24.5" style="1" customWidth="1"/>
    <col min="6" max="6" width="21.6640625" style="2" customWidth="1"/>
    <col min="7" max="7" width="23.6640625" style="2" bestFit="1" customWidth="1"/>
    <col min="8" max="8" width="12.5" style="1" customWidth="1"/>
    <col min="9" max="10" width="14.5" style="2" customWidth="1"/>
    <col min="11" max="11" width="19.5" style="2" customWidth="1"/>
    <col min="12" max="19" width="14.5" style="2" customWidth="1"/>
    <col min="20" max="20" width="9" style="1" bestFit="1" customWidth="1"/>
    <col min="21" max="21" width="17.1640625" style="1" bestFit="1" customWidth="1"/>
    <col min="22" max="22" width="7.5" style="1" bestFit="1" customWidth="1"/>
    <col min="23" max="23" width="10.33203125" style="1" bestFit="1" customWidth="1"/>
    <col min="24" max="24" width="11.6640625" style="1" bestFit="1" customWidth="1"/>
    <col min="25" max="25" width="0.6640625" style="1" customWidth="1"/>
    <col min="26" max="16384" width="9.1640625" style="1"/>
  </cols>
  <sheetData>
    <row r="1" spans="1:26" s="105" customFormat="1" ht="17" customHeight="1" thickBot="1">
      <c r="A1" s="72" t="s">
        <v>110</v>
      </c>
      <c r="B1" s="72"/>
      <c r="C1" s="72"/>
      <c r="D1" s="109"/>
      <c r="E1" s="109"/>
      <c r="G1" s="106"/>
      <c r="H1" s="108"/>
      <c r="I1" s="107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spans="1:26" s="105" customFormat="1" ht="18" customHeight="1">
      <c r="A2" s="106"/>
      <c r="B2" s="106"/>
      <c r="C2" s="106"/>
      <c r="D2" s="40" t="s">
        <v>91</v>
      </c>
      <c r="E2" s="41">
        <v>100000</v>
      </c>
      <c r="F2" s="56"/>
      <c r="G2" s="151" t="s">
        <v>90</v>
      </c>
      <c r="H2" s="15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6" s="105" customFormat="1" ht="18" customHeight="1">
      <c r="A3" s="106"/>
      <c r="B3" s="106"/>
      <c r="C3" s="106"/>
      <c r="D3" s="43" t="s">
        <v>6</v>
      </c>
      <c r="E3" s="44" t="s">
        <v>95</v>
      </c>
      <c r="F3" s="56"/>
      <c r="G3" s="153" t="s">
        <v>102</v>
      </c>
      <c r="H3" s="154">
        <f>COUNTIF(G13:G52, "Eligibility Review")</f>
        <v>13</v>
      </c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1:26" s="105" customFormat="1" ht="18" customHeight="1">
      <c r="A4" s="106"/>
      <c r="B4" s="106"/>
      <c r="C4" s="106"/>
      <c r="D4" s="47" t="s">
        <v>89</v>
      </c>
      <c r="E4" s="48">
        <f>SUM(E2:E3)</f>
        <v>100000</v>
      </c>
      <c r="F4" s="56"/>
      <c r="G4" s="153" t="s">
        <v>103</v>
      </c>
      <c r="H4" s="154">
        <f>COUNTIF(G13:G52, "Pre-Construction")</f>
        <v>1</v>
      </c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6" s="105" customFormat="1" ht="18" customHeight="1">
      <c r="A5" s="106"/>
      <c r="B5" s="106"/>
      <c r="C5" s="106"/>
      <c r="D5" s="49"/>
      <c r="E5" s="50"/>
      <c r="F5" s="51"/>
      <c r="G5" s="153" t="s">
        <v>104</v>
      </c>
      <c r="H5" s="154">
        <f>COUNTIF(G13:G52, "Construction")</f>
        <v>0</v>
      </c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26" s="105" customFormat="1" ht="18" customHeight="1">
      <c r="A6" s="106"/>
      <c r="B6" s="106"/>
      <c r="C6" s="106"/>
      <c r="D6" s="265" t="s">
        <v>116</v>
      </c>
      <c r="E6" s="266"/>
      <c r="F6" s="51"/>
      <c r="G6" s="153" t="s">
        <v>105</v>
      </c>
      <c r="H6" s="154">
        <f>COUNTIF(G13:G52, "Closeout")</f>
        <v>0</v>
      </c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26" s="105" customFormat="1" ht="18" customHeight="1">
      <c r="A7" s="106"/>
      <c r="B7" s="106"/>
      <c r="C7" s="106"/>
      <c r="D7" s="52" t="s">
        <v>87</v>
      </c>
      <c r="E7" s="53">
        <f>T55</f>
        <v>69854</v>
      </c>
      <c r="F7" s="51"/>
      <c r="G7" s="153" t="s">
        <v>22</v>
      </c>
      <c r="H7" s="154">
        <f>COUNTIF(G13:G52, "Withdrawn")</f>
        <v>2</v>
      </c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26" s="105" customFormat="1" ht="18" customHeight="1" thickBot="1">
      <c r="A8" s="106"/>
      <c r="B8" s="106"/>
      <c r="C8" s="106"/>
      <c r="D8" s="52" t="s">
        <v>86</v>
      </c>
      <c r="E8" s="53">
        <f>V55</f>
        <v>0</v>
      </c>
      <c r="F8" s="51"/>
      <c r="G8" s="155" t="s">
        <v>106</v>
      </c>
      <c r="H8" s="156">
        <f>COUNTIF(G13:G52, "Waiting List")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26" s="105" customFormat="1" ht="18" customHeight="1">
      <c r="A9" s="106"/>
      <c r="B9" s="106"/>
      <c r="C9" s="106"/>
      <c r="D9" s="54" t="s">
        <v>85</v>
      </c>
      <c r="E9" s="55">
        <f>E4-E8</f>
        <v>100000</v>
      </c>
      <c r="F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26" s="105" customFormat="1" ht="17" customHeight="1" thickBot="1">
      <c r="A10" s="106"/>
      <c r="B10" s="106"/>
      <c r="C10" s="106"/>
      <c r="D10" s="49"/>
      <c r="E10" s="50"/>
      <c r="F10" s="106"/>
      <c r="G10" s="51"/>
      <c r="H10" s="50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</row>
    <row r="11" spans="1:26" ht="9.75" customHeight="1" thickTop="1" thickBot="1">
      <c r="A11" s="10"/>
      <c r="B11" s="10"/>
      <c r="C11" s="10"/>
      <c r="D11" s="11"/>
      <c r="E11" s="11"/>
      <c r="F11" s="10"/>
      <c r="G11" s="10"/>
      <c r="H11" s="11"/>
      <c r="I11" s="10"/>
      <c r="J11" s="10"/>
      <c r="K11" s="10"/>
      <c r="L11" s="10"/>
      <c r="M11" s="267" t="s">
        <v>84</v>
      </c>
      <c r="N11" s="268"/>
      <c r="O11" s="268"/>
      <c r="P11" s="268"/>
      <c r="Q11" s="268"/>
      <c r="R11" s="268"/>
      <c r="S11" s="269"/>
      <c r="T11" s="262" t="s">
        <v>83</v>
      </c>
      <c r="U11" s="264"/>
      <c r="V11" s="262" t="s">
        <v>8</v>
      </c>
      <c r="W11" s="263"/>
      <c r="X11" s="264"/>
      <c r="Y11" s="158" t="s">
        <v>82</v>
      </c>
    </row>
    <row r="12" spans="1:26" ht="50.25" customHeight="1" thickBot="1">
      <c r="A12" s="180" t="s">
        <v>4</v>
      </c>
      <c r="B12" s="204" t="s">
        <v>240</v>
      </c>
      <c r="C12" s="181" t="s">
        <v>80</v>
      </c>
      <c r="D12" s="181" t="s">
        <v>0</v>
      </c>
      <c r="E12" s="182" t="s">
        <v>79</v>
      </c>
      <c r="F12" s="182" t="s">
        <v>3</v>
      </c>
      <c r="G12" s="182" t="s">
        <v>65</v>
      </c>
      <c r="H12" s="182" t="s">
        <v>7</v>
      </c>
      <c r="I12" s="181" t="s">
        <v>78</v>
      </c>
      <c r="J12" s="183" t="s">
        <v>40</v>
      </c>
      <c r="K12" s="184" t="s">
        <v>41</v>
      </c>
      <c r="L12" s="184" t="s">
        <v>42</v>
      </c>
      <c r="M12" s="185" t="s">
        <v>43</v>
      </c>
      <c r="N12" s="186" t="s">
        <v>77</v>
      </c>
      <c r="O12" s="187" t="s">
        <v>76</v>
      </c>
      <c r="P12" s="187" t="s">
        <v>75</v>
      </c>
      <c r="Q12" s="188" t="s">
        <v>74</v>
      </c>
      <c r="R12" s="188" t="s">
        <v>73</v>
      </c>
      <c r="S12" s="188" t="s">
        <v>72</v>
      </c>
      <c r="T12" s="189" t="s">
        <v>71</v>
      </c>
      <c r="U12" s="159" t="s">
        <v>69</v>
      </c>
      <c r="V12" s="160" t="s">
        <v>70</v>
      </c>
      <c r="W12" s="161" t="s">
        <v>69</v>
      </c>
      <c r="X12" s="160" t="s">
        <v>68</v>
      </c>
      <c r="Y12" s="162" t="s">
        <v>67</v>
      </c>
      <c r="Z12" s="163" t="s">
        <v>13</v>
      </c>
    </row>
    <row r="13" spans="1:26" s="238" customFormat="1" ht="20" customHeight="1">
      <c r="A13" s="217">
        <v>1</v>
      </c>
      <c r="B13" s="219"/>
      <c r="C13" s="219"/>
      <c r="D13" s="253" t="s">
        <v>124</v>
      </c>
      <c r="E13" s="253" t="s">
        <v>146</v>
      </c>
      <c r="F13" s="254"/>
      <c r="G13" s="222" t="s">
        <v>97</v>
      </c>
      <c r="H13" s="223">
        <v>5000</v>
      </c>
      <c r="I13" s="224"/>
      <c r="J13" s="225"/>
      <c r="K13" s="226"/>
      <c r="L13" s="227"/>
      <c r="M13" s="228"/>
      <c r="N13" s="229"/>
      <c r="O13" s="255"/>
      <c r="P13" s="230"/>
      <c r="Q13" s="230"/>
      <c r="R13" s="231"/>
      <c r="S13" s="232"/>
      <c r="T13" s="233">
        <f>IF(OR(G13="Eligibility Review", G13="Pre-Construction"), H13, 0)</f>
        <v>5000</v>
      </c>
      <c r="U13" s="234">
        <f>T13</f>
        <v>5000</v>
      </c>
      <c r="V13" s="233">
        <f>IF(OR(G13="Construction", G13="Closeout"), H13, 0)</f>
        <v>0</v>
      </c>
      <c r="W13" s="235">
        <f>V13</f>
        <v>0</v>
      </c>
      <c r="X13" s="236">
        <f>E4-W13</f>
        <v>100000</v>
      </c>
      <c r="Y13" s="237">
        <f>$E$4-T13-V13</f>
        <v>95000</v>
      </c>
    </row>
    <row r="14" spans="1:26" s="238" customFormat="1" ht="19.5" customHeight="1">
      <c r="A14" s="239">
        <f t="shared" ref="A14:A52" si="0">A13+1</f>
        <v>2</v>
      </c>
      <c r="B14" s="241"/>
      <c r="C14" s="241"/>
      <c r="D14" s="220" t="s">
        <v>125</v>
      </c>
      <c r="E14" s="220" t="s">
        <v>147</v>
      </c>
      <c r="F14" s="242"/>
      <c r="G14" s="242" t="s">
        <v>97</v>
      </c>
      <c r="H14" s="243">
        <v>5000</v>
      </c>
      <c r="I14" s="244"/>
      <c r="J14" s="245"/>
      <c r="K14" s="246"/>
      <c r="L14" s="247"/>
      <c r="M14" s="248"/>
      <c r="N14" s="249"/>
      <c r="O14" s="256"/>
      <c r="P14" s="250"/>
      <c r="Q14" s="250"/>
      <c r="R14" s="251"/>
      <c r="S14" s="252"/>
      <c r="T14" s="233">
        <f t="shared" ref="T14:T52" si="1">IF(OR(G14="Eligibility Review", G14="Pre-Construction"), H14, 0)</f>
        <v>5000</v>
      </c>
      <c r="U14" s="235" t="e">
        <f>IF(T13="","",T13+#REF!)</f>
        <v>#REF!</v>
      </c>
      <c r="V14" s="233">
        <f t="shared" ref="V14:V52" si="2">IF(OR(G14="Construction", G14="Closeout"), H14, 0)</f>
        <v>0</v>
      </c>
      <c r="W14" s="235">
        <f t="shared" ref="W14:W52" si="3">IF(V14="","",V14+W13)</f>
        <v>0</v>
      </c>
      <c r="X14" s="236">
        <f t="shared" ref="X14:X52" si="4">IF(V14="","",$E$4-W14)</f>
        <v>100000</v>
      </c>
      <c r="Y14" s="237">
        <f t="shared" ref="Y14:Y52" si="5">IF(D14="","",(Y13-T14-V14))</f>
        <v>90000</v>
      </c>
    </row>
    <row r="15" spans="1:26" s="238" customFormat="1" ht="20" customHeight="1">
      <c r="A15" s="239">
        <f t="shared" si="0"/>
        <v>3</v>
      </c>
      <c r="B15" s="241"/>
      <c r="C15" s="241"/>
      <c r="D15" s="220" t="s">
        <v>145</v>
      </c>
      <c r="E15" s="220" t="s">
        <v>148</v>
      </c>
      <c r="F15" s="242"/>
      <c r="G15" s="242" t="s">
        <v>97</v>
      </c>
      <c r="H15" s="243">
        <v>5000</v>
      </c>
      <c r="I15" s="244"/>
      <c r="J15" s="245"/>
      <c r="K15" s="246"/>
      <c r="L15" s="247"/>
      <c r="M15" s="248"/>
      <c r="N15" s="249"/>
      <c r="O15" s="249"/>
      <c r="P15" s="250"/>
      <c r="Q15" s="250"/>
      <c r="R15" s="251"/>
      <c r="S15" s="252"/>
      <c r="T15" s="233">
        <f t="shared" si="1"/>
        <v>5000</v>
      </c>
      <c r="U15" s="235" t="e">
        <f t="shared" ref="U15:U52" si="6">IF(T15="","",T15+U14)</f>
        <v>#REF!</v>
      </c>
      <c r="V15" s="233">
        <f t="shared" si="2"/>
        <v>0</v>
      </c>
      <c r="W15" s="235">
        <f t="shared" si="3"/>
        <v>0</v>
      </c>
      <c r="X15" s="236">
        <f t="shared" si="4"/>
        <v>100000</v>
      </c>
      <c r="Y15" s="237">
        <f t="shared" si="5"/>
        <v>85000</v>
      </c>
    </row>
    <row r="16" spans="1:26" s="238" customFormat="1" ht="20" customHeight="1">
      <c r="A16" s="239">
        <f t="shared" si="0"/>
        <v>4</v>
      </c>
      <c r="B16" s="241"/>
      <c r="C16" s="241"/>
      <c r="D16" s="220" t="s">
        <v>126</v>
      </c>
      <c r="E16" s="220" t="s">
        <v>149</v>
      </c>
      <c r="F16" s="242"/>
      <c r="G16" s="242" t="s">
        <v>97</v>
      </c>
      <c r="H16" s="243">
        <v>5000</v>
      </c>
      <c r="I16" s="244"/>
      <c r="J16" s="245"/>
      <c r="K16" s="246"/>
      <c r="L16" s="247"/>
      <c r="M16" s="248"/>
      <c r="N16" s="249"/>
      <c r="O16" s="256"/>
      <c r="P16" s="250"/>
      <c r="Q16" s="250"/>
      <c r="R16" s="251"/>
      <c r="S16" s="252"/>
      <c r="T16" s="233">
        <f t="shared" si="1"/>
        <v>5000</v>
      </c>
      <c r="U16" s="235" t="e">
        <f t="shared" si="6"/>
        <v>#REF!</v>
      </c>
      <c r="V16" s="233">
        <f t="shared" si="2"/>
        <v>0</v>
      </c>
      <c r="W16" s="235">
        <f t="shared" si="3"/>
        <v>0</v>
      </c>
      <c r="X16" s="236">
        <f t="shared" si="4"/>
        <v>100000</v>
      </c>
      <c r="Y16" s="237">
        <f t="shared" si="5"/>
        <v>80000</v>
      </c>
    </row>
    <row r="17" spans="1:25" s="238" customFormat="1" ht="20" customHeight="1">
      <c r="A17" s="239">
        <f t="shared" si="0"/>
        <v>5</v>
      </c>
      <c r="B17" s="241"/>
      <c r="C17" s="241"/>
      <c r="D17" s="220" t="s">
        <v>127</v>
      </c>
      <c r="E17" s="220" t="s">
        <v>151</v>
      </c>
      <c r="F17" s="242"/>
      <c r="G17" s="242" t="s">
        <v>97</v>
      </c>
      <c r="H17" s="243">
        <v>5000</v>
      </c>
      <c r="I17" s="244"/>
      <c r="J17" s="245"/>
      <c r="K17" s="246"/>
      <c r="L17" s="247"/>
      <c r="M17" s="248"/>
      <c r="N17" s="249"/>
      <c r="O17" s="249"/>
      <c r="P17" s="250"/>
      <c r="Q17" s="250"/>
      <c r="R17" s="251"/>
      <c r="S17" s="252"/>
      <c r="T17" s="233">
        <f t="shared" si="1"/>
        <v>5000</v>
      </c>
      <c r="U17" s="235" t="e">
        <f t="shared" si="6"/>
        <v>#REF!</v>
      </c>
      <c r="V17" s="233">
        <f t="shared" si="2"/>
        <v>0</v>
      </c>
      <c r="W17" s="235">
        <f t="shared" si="3"/>
        <v>0</v>
      </c>
      <c r="X17" s="236">
        <f t="shared" si="4"/>
        <v>100000</v>
      </c>
      <c r="Y17" s="237">
        <f t="shared" si="5"/>
        <v>75000</v>
      </c>
    </row>
    <row r="18" spans="1:25" s="238" customFormat="1" ht="20" customHeight="1">
      <c r="A18" s="239">
        <f t="shared" si="0"/>
        <v>6</v>
      </c>
      <c r="B18" s="241"/>
      <c r="C18" s="241"/>
      <c r="D18" s="220" t="s">
        <v>128</v>
      </c>
      <c r="E18" s="220" t="s">
        <v>152</v>
      </c>
      <c r="F18" s="242"/>
      <c r="G18" s="242" t="s">
        <v>97</v>
      </c>
      <c r="H18" s="243">
        <v>5000</v>
      </c>
      <c r="I18" s="244"/>
      <c r="J18" s="245"/>
      <c r="K18" s="246"/>
      <c r="L18" s="247"/>
      <c r="M18" s="248"/>
      <c r="N18" s="249"/>
      <c r="O18" s="256"/>
      <c r="P18" s="250"/>
      <c r="Q18" s="250"/>
      <c r="R18" s="251"/>
      <c r="S18" s="252"/>
      <c r="T18" s="233">
        <f t="shared" si="1"/>
        <v>5000</v>
      </c>
      <c r="U18" s="235" t="e">
        <f t="shared" si="6"/>
        <v>#REF!</v>
      </c>
      <c r="V18" s="233">
        <f t="shared" si="2"/>
        <v>0</v>
      </c>
      <c r="W18" s="235">
        <f t="shared" si="3"/>
        <v>0</v>
      </c>
      <c r="X18" s="236">
        <f t="shared" si="4"/>
        <v>100000</v>
      </c>
      <c r="Y18" s="237">
        <f t="shared" si="5"/>
        <v>70000</v>
      </c>
    </row>
    <row r="19" spans="1:25" s="238" customFormat="1" ht="20" customHeight="1">
      <c r="A19" s="239">
        <f t="shared" si="0"/>
        <v>7</v>
      </c>
      <c r="B19" s="241"/>
      <c r="C19" s="241"/>
      <c r="D19" s="220" t="s">
        <v>129</v>
      </c>
      <c r="E19" s="220" t="s">
        <v>153</v>
      </c>
      <c r="F19" s="242"/>
      <c r="G19" s="242" t="s">
        <v>97</v>
      </c>
      <c r="H19" s="243">
        <v>5000</v>
      </c>
      <c r="I19" s="244"/>
      <c r="J19" s="245"/>
      <c r="K19" s="246"/>
      <c r="L19" s="247"/>
      <c r="M19" s="248"/>
      <c r="N19" s="249"/>
      <c r="O19" s="256"/>
      <c r="P19" s="250"/>
      <c r="Q19" s="250"/>
      <c r="R19" s="251"/>
      <c r="S19" s="252"/>
      <c r="T19" s="233">
        <f t="shared" si="1"/>
        <v>5000</v>
      </c>
      <c r="U19" s="235" t="e">
        <f t="shared" si="6"/>
        <v>#REF!</v>
      </c>
      <c r="V19" s="233">
        <f t="shared" si="2"/>
        <v>0</v>
      </c>
      <c r="W19" s="235">
        <f t="shared" si="3"/>
        <v>0</v>
      </c>
      <c r="X19" s="236">
        <f t="shared" si="4"/>
        <v>100000</v>
      </c>
      <c r="Y19" s="237">
        <f t="shared" si="5"/>
        <v>65000</v>
      </c>
    </row>
    <row r="20" spans="1:25" s="238" customFormat="1" ht="20" customHeight="1">
      <c r="A20" s="239">
        <f t="shared" si="0"/>
        <v>8</v>
      </c>
      <c r="B20" s="241"/>
      <c r="C20" s="241"/>
      <c r="D20" s="220" t="s">
        <v>140</v>
      </c>
      <c r="E20" s="220" t="s">
        <v>154</v>
      </c>
      <c r="F20" s="242"/>
      <c r="G20" s="242" t="s">
        <v>97</v>
      </c>
      <c r="H20" s="243">
        <v>4854</v>
      </c>
      <c r="I20" s="244"/>
      <c r="J20" s="245"/>
      <c r="K20" s="246"/>
      <c r="L20" s="247"/>
      <c r="M20" s="248"/>
      <c r="N20" s="249"/>
      <c r="O20" s="249"/>
      <c r="P20" s="250"/>
      <c r="Q20" s="250"/>
      <c r="R20" s="251"/>
      <c r="S20" s="252"/>
      <c r="T20" s="233">
        <f t="shared" si="1"/>
        <v>4854</v>
      </c>
      <c r="U20" s="235" t="e">
        <f t="shared" si="6"/>
        <v>#REF!</v>
      </c>
      <c r="V20" s="233">
        <f t="shared" si="2"/>
        <v>0</v>
      </c>
      <c r="W20" s="235">
        <f t="shared" si="3"/>
        <v>0</v>
      </c>
      <c r="X20" s="236">
        <f t="shared" si="4"/>
        <v>100000</v>
      </c>
      <c r="Y20" s="237">
        <f t="shared" si="5"/>
        <v>60146</v>
      </c>
    </row>
    <row r="21" spans="1:25" s="238" customFormat="1" ht="20" customHeight="1">
      <c r="A21" s="239">
        <f t="shared" si="0"/>
        <v>9</v>
      </c>
      <c r="B21" s="241"/>
      <c r="C21" s="241"/>
      <c r="D21" s="220" t="s">
        <v>139</v>
      </c>
      <c r="E21" s="220" t="s">
        <v>155</v>
      </c>
      <c r="F21" s="242"/>
      <c r="G21" s="242" t="s">
        <v>97</v>
      </c>
      <c r="H21" s="243">
        <v>5000</v>
      </c>
      <c r="I21" s="244"/>
      <c r="J21" s="245"/>
      <c r="K21" s="246"/>
      <c r="L21" s="247"/>
      <c r="M21" s="248"/>
      <c r="N21" s="249"/>
      <c r="O21" s="249"/>
      <c r="P21" s="250"/>
      <c r="Q21" s="250"/>
      <c r="R21" s="251"/>
      <c r="S21" s="252"/>
      <c r="T21" s="233">
        <f t="shared" si="1"/>
        <v>5000</v>
      </c>
      <c r="U21" s="235" t="e">
        <f t="shared" si="6"/>
        <v>#REF!</v>
      </c>
      <c r="V21" s="233">
        <f t="shared" si="2"/>
        <v>0</v>
      </c>
      <c r="W21" s="235">
        <f t="shared" si="3"/>
        <v>0</v>
      </c>
      <c r="X21" s="236">
        <f t="shared" si="4"/>
        <v>100000</v>
      </c>
      <c r="Y21" s="237">
        <f t="shared" si="5"/>
        <v>55146</v>
      </c>
    </row>
    <row r="22" spans="1:25" s="238" customFormat="1" ht="20" customHeight="1">
      <c r="A22" s="239">
        <f t="shared" si="0"/>
        <v>10</v>
      </c>
      <c r="B22" s="241"/>
      <c r="C22" s="241"/>
      <c r="D22" s="220" t="s">
        <v>150</v>
      </c>
      <c r="E22" s="220" t="s">
        <v>156</v>
      </c>
      <c r="F22" s="242"/>
      <c r="G22" s="242" t="s">
        <v>97</v>
      </c>
      <c r="H22" s="243">
        <v>5000</v>
      </c>
      <c r="I22" s="244"/>
      <c r="J22" s="245"/>
      <c r="K22" s="246"/>
      <c r="L22" s="247"/>
      <c r="M22" s="248"/>
      <c r="N22" s="249"/>
      <c r="O22" s="256"/>
      <c r="P22" s="250"/>
      <c r="Q22" s="250"/>
      <c r="R22" s="251"/>
      <c r="S22" s="252"/>
      <c r="T22" s="233">
        <f t="shared" si="1"/>
        <v>5000</v>
      </c>
      <c r="U22" s="235" t="e">
        <f t="shared" si="6"/>
        <v>#REF!</v>
      </c>
      <c r="V22" s="233">
        <f t="shared" si="2"/>
        <v>0</v>
      </c>
      <c r="W22" s="235">
        <f t="shared" si="3"/>
        <v>0</v>
      </c>
      <c r="X22" s="236">
        <f t="shared" si="4"/>
        <v>100000</v>
      </c>
      <c r="Y22" s="237">
        <f t="shared" si="5"/>
        <v>50146</v>
      </c>
    </row>
    <row r="23" spans="1:25" s="238" customFormat="1" ht="20" customHeight="1">
      <c r="A23" s="239">
        <f t="shared" si="0"/>
        <v>11</v>
      </c>
      <c r="B23" s="241"/>
      <c r="C23" s="241"/>
      <c r="D23" s="220" t="s">
        <v>157</v>
      </c>
      <c r="E23" s="220" t="s">
        <v>158</v>
      </c>
      <c r="F23" s="242"/>
      <c r="G23" s="242" t="s">
        <v>97</v>
      </c>
      <c r="H23" s="243">
        <v>5000</v>
      </c>
      <c r="I23" s="244"/>
      <c r="J23" s="245"/>
      <c r="K23" s="246"/>
      <c r="L23" s="247"/>
      <c r="M23" s="248"/>
      <c r="N23" s="249"/>
      <c r="O23" s="256"/>
      <c r="P23" s="250"/>
      <c r="Q23" s="250"/>
      <c r="R23" s="251"/>
      <c r="S23" s="252"/>
      <c r="T23" s="233">
        <f t="shared" si="1"/>
        <v>5000</v>
      </c>
      <c r="U23" s="235" t="e">
        <f t="shared" si="6"/>
        <v>#REF!</v>
      </c>
      <c r="V23" s="233">
        <f t="shared" si="2"/>
        <v>0</v>
      </c>
      <c r="W23" s="235">
        <f t="shared" si="3"/>
        <v>0</v>
      </c>
      <c r="X23" s="236">
        <f t="shared" si="4"/>
        <v>100000</v>
      </c>
      <c r="Y23" s="237">
        <f t="shared" si="5"/>
        <v>45146</v>
      </c>
    </row>
    <row r="24" spans="1:25" s="238" customFormat="1" ht="20" customHeight="1">
      <c r="A24" s="239">
        <f t="shared" si="0"/>
        <v>12</v>
      </c>
      <c r="B24" s="241"/>
      <c r="C24" s="241"/>
      <c r="D24" s="220" t="s">
        <v>159</v>
      </c>
      <c r="E24" s="220" t="s">
        <v>160</v>
      </c>
      <c r="F24" s="242"/>
      <c r="G24" s="242" t="s">
        <v>98</v>
      </c>
      <c r="H24" s="243">
        <v>5000</v>
      </c>
      <c r="I24" s="244"/>
      <c r="J24" s="245"/>
      <c r="K24" s="246"/>
      <c r="L24" s="247"/>
      <c r="M24" s="248"/>
      <c r="N24" s="249"/>
      <c r="O24" s="256"/>
      <c r="P24" s="250"/>
      <c r="Q24" s="250"/>
      <c r="R24" s="251"/>
      <c r="S24" s="252"/>
      <c r="T24" s="233">
        <f t="shared" si="1"/>
        <v>5000</v>
      </c>
      <c r="U24" s="235" t="e">
        <f t="shared" si="6"/>
        <v>#REF!</v>
      </c>
      <c r="V24" s="233">
        <f t="shared" si="2"/>
        <v>0</v>
      </c>
      <c r="W24" s="235">
        <f t="shared" si="3"/>
        <v>0</v>
      </c>
      <c r="X24" s="236">
        <f t="shared" si="4"/>
        <v>100000</v>
      </c>
      <c r="Y24" s="237">
        <f t="shared" si="5"/>
        <v>40146</v>
      </c>
    </row>
    <row r="25" spans="1:25" s="238" customFormat="1" ht="20" customHeight="1">
      <c r="A25" s="239">
        <f t="shared" si="0"/>
        <v>13</v>
      </c>
      <c r="B25" s="241"/>
      <c r="C25" s="241"/>
      <c r="D25" s="220" t="s">
        <v>170</v>
      </c>
      <c r="E25" s="220" t="s">
        <v>171</v>
      </c>
      <c r="F25" s="242"/>
      <c r="G25" s="242" t="s">
        <v>17</v>
      </c>
      <c r="H25" s="243"/>
      <c r="I25" s="244"/>
      <c r="J25" s="245"/>
      <c r="K25" s="246"/>
      <c r="L25" s="247"/>
      <c r="M25" s="248"/>
      <c r="N25" s="249"/>
      <c r="O25" s="256"/>
      <c r="P25" s="250"/>
      <c r="Q25" s="250"/>
      <c r="R25" s="251"/>
      <c r="S25" s="252"/>
      <c r="T25" s="233">
        <f t="shared" si="1"/>
        <v>0</v>
      </c>
      <c r="U25" s="235" t="e">
        <f t="shared" si="6"/>
        <v>#REF!</v>
      </c>
      <c r="V25" s="233">
        <f t="shared" si="2"/>
        <v>0</v>
      </c>
      <c r="W25" s="235">
        <f t="shared" si="3"/>
        <v>0</v>
      </c>
      <c r="X25" s="236">
        <f t="shared" si="4"/>
        <v>100000</v>
      </c>
      <c r="Y25" s="237">
        <f t="shared" si="5"/>
        <v>40146</v>
      </c>
    </row>
    <row r="26" spans="1:25" s="238" customFormat="1" ht="24.75" customHeight="1">
      <c r="A26" s="239">
        <f t="shared" si="0"/>
        <v>14</v>
      </c>
      <c r="B26" s="241"/>
      <c r="C26" s="241"/>
      <c r="D26" s="257" t="s">
        <v>184</v>
      </c>
      <c r="E26" s="220" t="s">
        <v>183</v>
      </c>
      <c r="F26" s="242"/>
      <c r="G26" s="242" t="s">
        <v>97</v>
      </c>
      <c r="H26" s="243">
        <v>5000</v>
      </c>
      <c r="I26" s="244"/>
      <c r="J26" s="245"/>
      <c r="K26" s="246"/>
      <c r="L26" s="247"/>
      <c r="M26" s="248"/>
      <c r="N26" s="249"/>
      <c r="O26" s="256"/>
      <c r="P26" s="250"/>
      <c r="Q26" s="250"/>
      <c r="R26" s="251"/>
      <c r="S26" s="252"/>
      <c r="T26" s="233">
        <f t="shared" si="1"/>
        <v>5000</v>
      </c>
      <c r="U26" s="235" t="e">
        <f t="shared" si="6"/>
        <v>#REF!</v>
      </c>
      <c r="V26" s="233">
        <f t="shared" si="2"/>
        <v>0</v>
      </c>
      <c r="W26" s="235">
        <f t="shared" si="3"/>
        <v>0</v>
      </c>
      <c r="X26" s="236">
        <f t="shared" si="4"/>
        <v>100000</v>
      </c>
      <c r="Y26" s="237">
        <f t="shared" si="5"/>
        <v>35146</v>
      </c>
    </row>
    <row r="27" spans="1:25" s="238" customFormat="1" ht="20" customHeight="1">
      <c r="A27" s="239">
        <f t="shared" si="0"/>
        <v>15</v>
      </c>
      <c r="B27" s="241"/>
      <c r="C27" s="241"/>
      <c r="D27" s="220" t="s">
        <v>185</v>
      </c>
      <c r="E27" s="220" t="s">
        <v>186</v>
      </c>
      <c r="F27" s="242"/>
      <c r="G27" s="242" t="s">
        <v>17</v>
      </c>
      <c r="H27" s="243"/>
      <c r="I27" s="244"/>
      <c r="J27" s="245"/>
      <c r="K27" s="246"/>
      <c r="L27" s="247"/>
      <c r="M27" s="248"/>
      <c r="N27" s="249"/>
      <c r="O27" s="249"/>
      <c r="P27" s="250"/>
      <c r="Q27" s="250"/>
      <c r="R27" s="251"/>
      <c r="S27" s="252"/>
      <c r="T27" s="233">
        <f t="shared" si="1"/>
        <v>0</v>
      </c>
      <c r="U27" s="235" t="e">
        <f t="shared" si="6"/>
        <v>#REF!</v>
      </c>
      <c r="V27" s="233">
        <f t="shared" si="2"/>
        <v>0</v>
      </c>
      <c r="W27" s="235">
        <f t="shared" si="3"/>
        <v>0</v>
      </c>
      <c r="X27" s="236">
        <f t="shared" si="4"/>
        <v>100000</v>
      </c>
      <c r="Y27" s="237">
        <f t="shared" si="5"/>
        <v>35146</v>
      </c>
    </row>
    <row r="28" spans="1:25" s="238" customFormat="1" ht="20" customHeight="1">
      <c r="A28" s="239">
        <f t="shared" si="0"/>
        <v>16</v>
      </c>
      <c r="B28" s="241"/>
      <c r="C28" s="241"/>
      <c r="D28" s="253" t="s">
        <v>161</v>
      </c>
      <c r="E28" s="253" t="s">
        <v>162</v>
      </c>
      <c r="F28" s="242"/>
      <c r="G28" s="242" t="s">
        <v>97</v>
      </c>
      <c r="H28" s="243">
        <v>5000</v>
      </c>
      <c r="I28" s="244"/>
      <c r="J28" s="245"/>
      <c r="K28" s="246"/>
      <c r="L28" s="247"/>
      <c r="M28" s="248"/>
      <c r="N28" s="249"/>
      <c r="O28" s="249"/>
      <c r="P28" s="250"/>
      <c r="Q28" s="250"/>
      <c r="R28" s="251"/>
      <c r="S28" s="252"/>
      <c r="T28" s="233">
        <f t="shared" si="1"/>
        <v>5000</v>
      </c>
      <c r="U28" s="235" t="e">
        <f t="shared" si="6"/>
        <v>#REF!</v>
      </c>
      <c r="V28" s="233">
        <f t="shared" si="2"/>
        <v>0</v>
      </c>
      <c r="W28" s="235">
        <f t="shared" si="3"/>
        <v>0</v>
      </c>
      <c r="X28" s="236">
        <f t="shared" si="4"/>
        <v>100000</v>
      </c>
      <c r="Y28" s="237">
        <f t="shared" si="5"/>
        <v>30146</v>
      </c>
    </row>
    <row r="29" spans="1:25" ht="20" customHeight="1">
      <c r="A29" s="3">
        <f t="shared" si="0"/>
        <v>17</v>
      </c>
      <c r="B29" s="96"/>
      <c r="C29" s="96"/>
      <c r="D29" s="8"/>
      <c r="E29" s="8"/>
      <c r="F29" s="9"/>
      <c r="G29" s="9"/>
      <c r="H29" s="57"/>
      <c r="I29" s="68"/>
      <c r="J29" s="62"/>
      <c r="K29" s="63"/>
      <c r="L29" s="58"/>
      <c r="M29" s="172"/>
      <c r="N29" s="95"/>
      <c r="O29" s="95"/>
      <c r="P29" s="94"/>
      <c r="Q29" s="94"/>
      <c r="R29" s="93"/>
      <c r="S29" s="173"/>
      <c r="T29" s="157">
        <f t="shared" si="1"/>
        <v>0</v>
      </c>
      <c r="U29" s="164" t="e">
        <f t="shared" si="6"/>
        <v>#REF!</v>
      </c>
      <c r="V29" s="157">
        <f t="shared" si="2"/>
        <v>0</v>
      </c>
      <c r="W29" s="164">
        <f t="shared" si="3"/>
        <v>0</v>
      </c>
      <c r="X29" s="165">
        <f t="shared" si="4"/>
        <v>100000</v>
      </c>
      <c r="Y29" s="166" t="str">
        <f t="shared" si="5"/>
        <v/>
      </c>
    </row>
    <row r="30" spans="1:25" ht="20" customHeight="1">
      <c r="A30" s="3">
        <f t="shared" si="0"/>
        <v>18</v>
      </c>
      <c r="B30" s="99"/>
      <c r="C30" s="96"/>
      <c r="D30" s="25"/>
      <c r="E30" s="8"/>
      <c r="F30" s="9"/>
      <c r="G30" s="9"/>
      <c r="H30" s="57"/>
      <c r="I30" s="68"/>
      <c r="J30" s="69"/>
      <c r="K30" s="70"/>
      <c r="L30" s="58"/>
      <c r="M30" s="172"/>
      <c r="N30" s="95"/>
      <c r="O30" s="95"/>
      <c r="P30" s="94"/>
      <c r="Q30" s="94"/>
      <c r="R30" s="93"/>
      <c r="S30" s="173"/>
      <c r="T30" s="157">
        <f t="shared" si="1"/>
        <v>0</v>
      </c>
      <c r="U30" s="164" t="e">
        <f t="shared" si="6"/>
        <v>#REF!</v>
      </c>
      <c r="V30" s="157">
        <f t="shared" si="2"/>
        <v>0</v>
      </c>
      <c r="W30" s="164">
        <f t="shared" si="3"/>
        <v>0</v>
      </c>
      <c r="X30" s="165">
        <f t="shared" si="4"/>
        <v>100000</v>
      </c>
      <c r="Y30" s="166" t="str">
        <f t="shared" si="5"/>
        <v/>
      </c>
    </row>
    <row r="31" spans="1:25" ht="20" customHeight="1">
      <c r="A31" s="3">
        <f t="shared" si="0"/>
        <v>19</v>
      </c>
      <c r="B31" s="96"/>
      <c r="C31" s="96"/>
      <c r="D31" s="8"/>
      <c r="E31" s="25"/>
      <c r="F31" s="9"/>
      <c r="G31" s="9"/>
      <c r="H31" s="57"/>
      <c r="I31" s="68"/>
      <c r="J31" s="62"/>
      <c r="K31" s="63"/>
      <c r="L31" s="58"/>
      <c r="M31" s="172"/>
      <c r="N31" s="95"/>
      <c r="O31" s="95"/>
      <c r="P31" s="94"/>
      <c r="Q31" s="94"/>
      <c r="R31" s="93"/>
      <c r="S31" s="173"/>
      <c r="T31" s="157">
        <f t="shared" si="1"/>
        <v>0</v>
      </c>
      <c r="U31" s="164" t="e">
        <f t="shared" si="6"/>
        <v>#REF!</v>
      </c>
      <c r="V31" s="157">
        <f t="shared" si="2"/>
        <v>0</v>
      </c>
      <c r="W31" s="164">
        <f t="shared" si="3"/>
        <v>0</v>
      </c>
      <c r="X31" s="165">
        <f t="shared" si="4"/>
        <v>100000</v>
      </c>
      <c r="Y31" s="166" t="str">
        <f t="shared" si="5"/>
        <v/>
      </c>
    </row>
    <row r="32" spans="1:25" ht="20" customHeight="1">
      <c r="A32" s="3">
        <f t="shared" si="0"/>
        <v>20</v>
      </c>
      <c r="B32" s="96"/>
      <c r="C32" s="96"/>
      <c r="D32" s="8"/>
      <c r="E32" s="8"/>
      <c r="F32" s="9"/>
      <c r="G32" s="9"/>
      <c r="H32" s="57"/>
      <c r="I32" s="68"/>
      <c r="J32" s="62"/>
      <c r="K32" s="63"/>
      <c r="L32" s="58"/>
      <c r="M32" s="172"/>
      <c r="N32" s="95"/>
      <c r="O32" s="95"/>
      <c r="P32" s="94"/>
      <c r="Q32" s="94"/>
      <c r="R32" s="93"/>
      <c r="S32" s="173"/>
      <c r="T32" s="157">
        <f t="shared" si="1"/>
        <v>0</v>
      </c>
      <c r="U32" s="164" t="e">
        <f t="shared" si="6"/>
        <v>#REF!</v>
      </c>
      <c r="V32" s="157">
        <f t="shared" si="2"/>
        <v>0</v>
      </c>
      <c r="W32" s="164">
        <f t="shared" si="3"/>
        <v>0</v>
      </c>
      <c r="X32" s="165">
        <f t="shared" si="4"/>
        <v>100000</v>
      </c>
      <c r="Y32" s="166" t="str">
        <f t="shared" si="5"/>
        <v/>
      </c>
    </row>
    <row r="33" spans="1:25" ht="20" customHeight="1">
      <c r="A33" s="3">
        <f t="shared" si="0"/>
        <v>21</v>
      </c>
      <c r="B33" s="96"/>
      <c r="C33" s="96"/>
      <c r="D33" s="8"/>
      <c r="E33" s="8"/>
      <c r="F33" s="9"/>
      <c r="G33" s="9"/>
      <c r="H33" s="57"/>
      <c r="I33" s="68"/>
      <c r="J33" s="62"/>
      <c r="K33" s="63"/>
      <c r="L33" s="58"/>
      <c r="M33" s="172"/>
      <c r="N33" s="95"/>
      <c r="O33" s="95"/>
      <c r="P33" s="94"/>
      <c r="Q33" s="94"/>
      <c r="R33" s="93"/>
      <c r="S33" s="173"/>
      <c r="T33" s="157">
        <f t="shared" si="1"/>
        <v>0</v>
      </c>
      <c r="U33" s="164" t="e">
        <f t="shared" si="6"/>
        <v>#REF!</v>
      </c>
      <c r="V33" s="157">
        <f t="shared" si="2"/>
        <v>0</v>
      </c>
      <c r="W33" s="164">
        <f t="shared" si="3"/>
        <v>0</v>
      </c>
      <c r="X33" s="165">
        <f t="shared" si="4"/>
        <v>100000</v>
      </c>
      <c r="Y33" s="166" t="str">
        <f t="shared" si="5"/>
        <v/>
      </c>
    </row>
    <row r="34" spans="1:25" ht="20" customHeight="1">
      <c r="A34" s="3">
        <f t="shared" si="0"/>
        <v>22</v>
      </c>
      <c r="B34" s="96"/>
      <c r="C34" s="96"/>
      <c r="D34" s="8"/>
      <c r="E34" s="8"/>
      <c r="F34" s="9"/>
      <c r="G34" s="9"/>
      <c r="H34" s="57"/>
      <c r="I34" s="68"/>
      <c r="J34" s="69"/>
      <c r="K34" s="70"/>
      <c r="L34" s="58"/>
      <c r="M34" s="172"/>
      <c r="N34" s="95"/>
      <c r="O34" s="95"/>
      <c r="P34" s="94"/>
      <c r="Q34" s="94"/>
      <c r="R34" s="93"/>
      <c r="S34" s="173"/>
      <c r="T34" s="157">
        <f t="shared" si="1"/>
        <v>0</v>
      </c>
      <c r="U34" s="164" t="e">
        <f t="shared" si="6"/>
        <v>#REF!</v>
      </c>
      <c r="V34" s="157">
        <f t="shared" si="2"/>
        <v>0</v>
      </c>
      <c r="W34" s="164">
        <f t="shared" si="3"/>
        <v>0</v>
      </c>
      <c r="X34" s="165">
        <f t="shared" si="4"/>
        <v>100000</v>
      </c>
      <c r="Y34" s="166" t="str">
        <f t="shared" si="5"/>
        <v/>
      </c>
    </row>
    <row r="35" spans="1:25" ht="20" customHeight="1">
      <c r="A35" s="3">
        <f t="shared" si="0"/>
        <v>23</v>
      </c>
      <c r="B35" s="96"/>
      <c r="C35" s="96"/>
      <c r="D35" s="8"/>
      <c r="E35" s="8"/>
      <c r="F35" s="9"/>
      <c r="G35" s="9"/>
      <c r="H35" s="57"/>
      <c r="I35" s="68"/>
      <c r="J35" s="62"/>
      <c r="K35" s="63"/>
      <c r="L35" s="58"/>
      <c r="M35" s="172"/>
      <c r="N35" s="95"/>
      <c r="O35" s="95"/>
      <c r="P35" s="94"/>
      <c r="Q35" s="94"/>
      <c r="R35" s="93"/>
      <c r="S35" s="173"/>
      <c r="T35" s="157">
        <f t="shared" si="1"/>
        <v>0</v>
      </c>
      <c r="U35" s="164" t="e">
        <f t="shared" si="6"/>
        <v>#REF!</v>
      </c>
      <c r="V35" s="157">
        <f t="shared" si="2"/>
        <v>0</v>
      </c>
      <c r="W35" s="164">
        <f t="shared" si="3"/>
        <v>0</v>
      </c>
      <c r="X35" s="165">
        <f t="shared" si="4"/>
        <v>100000</v>
      </c>
      <c r="Y35" s="166" t="str">
        <f t="shared" si="5"/>
        <v/>
      </c>
    </row>
    <row r="36" spans="1:25" ht="20" customHeight="1">
      <c r="A36" s="3">
        <f t="shared" si="0"/>
        <v>24</v>
      </c>
      <c r="B36" s="96"/>
      <c r="C36" s="96"/>
      <c r="D36" s="8"/>
      <c r="E36" s="8"/>
      <c r="F36" s="9"/>
      <c r="G36" s="9"/>
      <c r="H36" s="57"/>
      <c r="I36" s="68"/>
      <c r="J36" s="62"/>
      <c r="K36" s="63"/>
      <c r="L36" s="58"/>
      <c r="M36" s="172"/>
      <c r="N36" s="95"/>
      <c r="O36" s="95"/>
      <c r="P36" s="94"/>
      <c r="Q36" s="94"/>
      <c r="R36" s="93"/>
      <c r="S36" s="173"/>
      <c r="T36" s="157">
        <f t="shared" si="1"/>
        <v>0</v>
      </c>
      <c r="U36" s="164" t="e">
        <f t="shared" si="6"/>
        <v>#REF!</v>
      </c>
      <c r="V36" s="157">
        <f t="shared" si="2"/>
        <v>0</v>
      </c>
      <c r="W36" s="164">
        <f t="shared" si="3"/>
        <v>0</v>
      </c>
      <c r="X36" s="165">
        <f t="shared" si="4"/>
        <v>100000</v>
      </c>
      <c r="Y36" s="166" t="str">
        <f t="shared" si="5"/>
        <v/>
      </c>
    </row>
    <row r="37" spans="1:25" ht="20" customHeight="1">
      <c r="A37" s="3">
        <f t="shared" si="0"/>
        <v>25</v>
      </c>
      <c r="B37" s="96"/>
      <c r="C37" s="96"/>
      <c r="D37" s="8"/>
      <c r="E37" s="8"/>
      <c r="F37" s="9"/>
      <c r="G37" s="9"/>
      <c r="H37" s="57"/>
      <c r="I37" s="68"/>
      <c r="J37" s="62"/>
      <c r="K37" s="63"/>
      <c r="L37" s="58"/>
      <c r="M37" s="172"/>
      <c r="N37" s="95"/>
      <c r="O37" s="95"/>
      <c r="P37" s="94"/>
      <c r="Q37" s="94"/>
      <c r="R37" s="93"/>
      <c r="S37" s="173"/>
      <c r="T37" s="157">
        <f t="shared" si="1"/>
        <v>0</v>
      </c>
      <c r="U37" s="164" t="e">
        <f t="shared" si="6"/>
        <v>#REF!</v>
      </c>
      <c r="V37" s="157">
        <f t="shared" si="2"/>
        <v>0</v>
      </c>
      <c r="W37" s="164">
        <f t="shared" si="3"/>
        <v>0</v>
      </c>
      <c r="X37" s="165">
        <f t="shared" si="4"/>
        <v>100000</v>
      </c>
      <c r="Y37" s="166" t="str">
        <f t="shared" si="5"/>
        <v/>
      </c>
    </row>
    <row r="38" spans="1:25" ht="20" customHeight="1">
      <c r="A38" s="3">
        <f t="shared" si="0"/>
        <v>26</v>
      </c>
      <c r="B38" s="96"/>
      <c r="C38" s="96"/>
      <c r="D38" s="8"/>
      <c r="E38" s="8"/>
      <c r="F38" s="9"/>
      <c r="G38" s="9"/>
      <c r="H38" s="57"/>
      <c r="I38" s="68"/>
      <c r="J38" s="62"/>
      <c r="K38" s="63"/>
      <c r="L38" s="58"/>
      <c r="M38" s="172"/>
      <c r="N38" s="95"/>
      <c r="O38" s="95"/>
      <c r="P38" s="94"/>
      <c r="Q38" s="94"/>
      <c r="R38" s="93"/>
      <c r="S38" s="173"/>
      <c r="T38" s="157">
        <f t="shared" si="1"/>
        <v>0</v>
      </c>
      <c r="U38" s="164" t="e">
        <f t="shared" si="6"/>
        <v>#REF!</v>
      </c>
      <c r="V38" s="157">
        <f t="shared" si="2"/>
        <v>0</v>
      </c>
      <c r="W38" s="164">
        <f t="shared" si="3"/>
        <v>0</v>
      </c>
      <c r="X38" s="165">
        <f t="shared" si="4"/>
        <v>100000</v>
      </c>
      <c r="Y38" s="166" t="str">
        <f t="shared" si="5"/>
        <v/>
      </c>
    </row>
    <row r="39" spans="1:25" ht="20" customHeight="1">
      <c r="A39" s="3">
        <f t="shared" si="0"/>
        <v>27</v>
      </c>
      <c r="B39" s="96"/>
      <c r="C39" s="96"/>
      <c r="D39" s="8"/>
      <c r="E39" s="8"/>
      <c r="F39" s="9"/>
      <c r="G39" s="9"/>
      <c r="H39" s="57"/>
      <c r="I39" s="68"/>
      <c r="J39" s="62"/>
      <c r="K39" s="63"/>
      <c r="L39" s="58"/>
      <c r="M39" s="172"/>
      <c r="N39" s="95"/>
      <c r="O39" s="95"/>
      <c r="P39" s="94"/>
      <c r="Q39" s="94"/>
      <c r="R39" s="93"/>
      <c r="S39" s="173"/>
      <c r="T39" s="157">
        <f t="shared" si="1"/>
        <v>0</v>
      </c>
      <c r="U39" s="164" t="e">
        <f t="shared" si="6"/>
        <v>#REF!</v>
      </c>
      <c r="V39" s="157">
        <f t="shared" si="2"/>
        <v>0</v>
      </c>
      <c r="W39" s="164">
        <f t="shared" si="3"/>
        <v>0</v>
      </c>
      <c r="X39" s="165">
        <f t="shared" si="4"/>
        <v>100000</v>
      </c>
      <c r="Y39" s="166" t="str">
        <f t="shared" si="5"/>
        <v/>
      </c>
    </row>
    <row r="40" spans="1:25" ht="20" customHeight="1">
      <c r="A40" s="3">
        <f t="shared" si="0"/>
        <v>28</v>
      </c>
      <c r="B40" s="96"/>
      <c r="C40" s="96"/>
      <c r="D40" s="8"/>
      <c r="E40" s="8"/>
      <c r="F40" s="9"/>
      <c r="G40" s="9"/>
      <c r="H40" s="57"/>
      <c r="I40" s="68"/>
      <c r="J40" s="62"/>
      <c r="K40" s="63"/>
      <c r="L40" s="58"/>
      <c r="M40" s="172"/>
      <c r="N40" s="95"/>
      <c r="O40" s="95"/>
      <c r="P40" s="94"/>
      <c r="Q40" s="94"/>
      <c r="R40" s="93"/>
      <c r="S40" s="173"/>
      <c r="T40" s="157">
        <f t="shared" si="1"/>
        <v>0</v>
      </c>
      <c r="U40" s="164" t="e">
        <f t="shared" si="6"/>
        <v>#REF!</v>
      </c>
      <c r="V40" s="157">
        <f t="shared" si="2"/>
        <v>0</v>
      </c>
      <c r="W40" s="164">
        <f t="shared" si="3"/>
        <v>0</v>
      </c>
      <c r="X40" s="165">
        <f t="shared" si="4"/>
        <v>100000</v>
      </c>
      <c r="Y40" s="166" t="str">
        <f t="shared" si="5"/>
        <v/>
      </c>
    </row>
    <row r="41" spans="1:25" ht="20" customHeight="1">
      <c r="A41" s="3">
        <f t="shared" si="0"/>
        <v>29</v>
      </c>
      <c r="B41" s="96"/>
      <c r="C41" s="96"/>
      <c r="D41" s="8"/>
      <c r="E41" s="8"/>
      <c r="F41" s="9"/>
      <c r="G41" s="9"/>
      <c r="H41" s="57"/>
      <c r="I41" s="68"/>
      <c r="J41" s="62"/>
      <c r="K41" s="63"/>
      <c r="L41" s="58"/>
      <c r="M41" s="172"/>
      <c r="N41" s="95"/>
      <c r="O41" s="95"/>
      <c r="P41" s="94"/>
      <c r="Q41" s="94"/>
      <c r="R41" s="93"/>
      <c r="S41" s="173"/>
      <c r="T41" s="157">
        <f t="shared" si="1"/>
        <v>0</v>
      </c>
      <c r="U41" s="164" t="e">
        <f t="shared" si="6"/>
        <v>#REF!</v>
      </c>
      <c r="V41" s="157">
        <f t="shared" si="2"/>
        <v>0</v>
      </c>
      <c r="W41" s="164">
        <f t="shared" si="3"/>
        <v>0</v>
      </c>
      <c r="X41" s="165">
        <f t="shared" si="4"/>
        <v>100000</v>
      </c>
      <c r="Y41" s="166" t="str">
        <f t="shared" si="5"/>
        <v/>
      </c>
    </row>
    <row r="42" spans="1:25" ht="20" customHeight="1">
      <c r="A42" s="3">
        <f t="shared" si="0"/>
        <v>30</v>
      </c>
      <c r="B42" s="96"/>
      <c r="C42" s="96"/>
      <c r="D42" s="8"/>
      <c r="E42" s="8"/>
      <c r="F42" s="9"/>
      <c r="G42" s="9"/>
      <c r="H42" s="57"/>
      <c r="I42" s="68"/>
      <c r="J42" s="62"/>
      <c r="K42" s="63"/>
      <c r="L42" s="58"/>
      <c r="M42" s="172"/>
      <c r="N42" s="95"/>
      <c r="O42" s="95"/>
      <c r="P42" s="94"/>
      <c r="Q42" s="94"/>
      <c r="R42" s="93"/>
      <c r="S42" s="173"/>
      <c r="T42" s="157">
        <f t="shared" si="1"/>
        <v>0</v>
      </c>
      <c r="U42" s="164" t="e">
        <f t="shared" si="6"/>
        <v>#REF!</v>
      </c>
      <c r="V42" s="157">
        <f t="shared" si="2"/>
        <v>0</v>
      </c>
      <c r="W42" s="164">
        <f t="shared" si="3"/>
        <v>0</v>
      </c>
      <c r="X42" s="165">
        <f t="shared" si="4"/>
        <v>100000</v>
      </c>
      <c r="Y42" s="166" t="str">
        <f t="shared" si="5"/>
        <v/>
      </c>
    </row>
    <row r="43" spans="1:25" ht="20" customHeight="1">
      <c r="A43" s="3">
        <f t="shared" si="0"/>
        <v>31</v>
      </c>
      <c r="B43" s="96"/>
      <c r="C43" s="96"/>
      <c r="D43" s="8"/>
      <c r="E43" s="8"/>
      <c r="F43" s="9"/>
      <c r="G43" s="9"/>
      <c r="H43" s="57"/>
      <c r="I43" s="68"/>
      <c r="J43" s="62"/>
      <c r="K43" s="63"/>
      <c r="L43" s="58"/>
      <c r="M43" s="172"/>
      <c r="N43" s="95"/>
      <c r="O43" s="95"/>
      <c r="P43" s="94"/>
      <c r="Q43" s="94"/>
      <c r="R43" s="93"/>
      <c r="S43" s="173"/>
      <c r="T43" s="157">
        <f t="shared" si="1"/>
        <v>0</v>
      </c>
      <c r="U43" s="164" t="e">
        <f t="shared" si="6"/>
        <v>#REF!</v>
      </c>
      <c r="V43" s="157">
        <f t="shared" si="2"/>
        <v>0</v>
      </c>
      <c r="W43" s="164">
        <f t="shared" si="3"/>
        <v>0</v>
      </c>
      <c r="X43" s="165">
        <f t="shared" si="4"/>
        <v>100000</v>
      </c>
      <c r="Y43" s="166" t="str">
        <f t="shared" si="5"/>
        <v/>
      </c>
    </row>
    <row r="44" spans="1:25" ht="20" customHeight="1">
      <c r="A44" s="3">
        <f t="shared" si="0"/>
        <v>32</v>
      </c>
      <c r="B44" s="96"/>
      <c r="C44" s="96"/>
      <c r="D44" s="8"/>
      <c r="E44" s="8"/>
      <c r="F44" s="9"/>
      <c r="G44" s="9"/>
      <c r="H44" s="57"/>
      <c r="I44" s="68"/>
      <c r="J44" s="62"/>
      <c r="K44" s="63"/>
      <c r="L44" s="58"/>
      <c r="M44" s="172"/>
      <c r="N44" s="95"/>
      <c r="O44" s="95"/>
      <c r="P44" s="94"/>
      <c r="Q44" s="94"/>
      <c r="R44" s="93"/>
      <c r="S44" s="173"/>
      <c r="T44" s="157">
        <f t="shared" si="1"/>
        <v>0</v>
      </c>
      <c r="U44" s="164" t="e">
        <f t="shared" si="6"/>
        <v>#REF!</v>
      </c>
      <c r="V44" s="157">
        <f t="shared" si="2"/>
        <v>0</v>
      </c>
      <c r="W44" s="164">
        <f t="shared" si="3"/>
        <v>0</v>
      </c>
      <c r="X44" s="165">
        <f t="shared" si="4"/>
        <v>100000</v>
      </c>
      <c r="Y44" s="166" t="str">
        <f t="shared" si="5"/>
        <v/>
      </c>
    </row>
    <row r="45" spans="1:25" ht="20" customHeight="1">
      <c r="A45" s="3">
        <f t="shared" si="0"/>
        <v>33</v>
      </c>
      <c r="B45" s="96"/>
      <c r="C45" s="96"/>
      <c r="D45" s="8"/>
      <c r="E45" s="8"/>
      <c r="F45" s="9"/>
      <c r="G45" s="9"/>
      <c r="H45" s="57"/>
      <c r="I45" s="68"/>
      <c r="J45" s="62"/>
      <c r="K45" s="63"/>
      <c r="L45" s="58"/>
      <c r="M45" s="172"/>
      <c r="N45" s="97"/>
      <c r="O45" s="97"/>
      <c r="P45" s="94"/>
      <c r="Q45" s="94"/>
      <c r="R45" s="93"/>
      <c r="S45" s="173"/>
      <c r="T45" s="157">
        <f t="shared" si="1"/>
        <v>0</v>
      </c>
      <c r="U45" s="164" t="e">
        <f t="shared" si="6"/>
        <v>#REF!</v>
      </c>
      <c r="V45" s="157">
        <f t="shared" si="2"/>
        <v>0</v>
      </c>
      <c r="W45" s="164">
        <f t="shared" si="3"/>
        <v>0</v>
      </c>
      <c r="X45" s="165">
        <f t="shared" si="4"/>
        <v>100000</v>
      </c>
      <c r="Y45" s="166" t="str">
        <f t="shared" si="5"/>
        <v/>
      </c>
    </row>
    <row r="46" spans="1:25" ht="20" customHeight="1">
      <c r="A46" s="3">
        <f t="shared" si="0"/>
        <v>34</v>
      </c>
      <c r="B46" s="96"/>
      <c r="C46" s="96"/>
      <c r="D46" s="8"/>
      <c r="E46" s="8"/>
      <c r="F46" s="9"/>
      <c r="G46" s="9"/>
      <c r="H46" s="57"/>
      <c r="I46" s="68"/>
      <c r="J46" s="62"/>
      <c r="K46" s="63"/>
      <c r="L46" s="58"/>
      <c r="M46" s="172"/>
      <c r="N46" s="95"/>
      <c r="O46" s="95"/>
      <c r="P46" s="94"/>
      <c r="Q46" s="94"/>
      <c r="R46" s="93"/>
      <c r="S46" s="173"/>
      <c r="T46" s="157">
        <f t="shared" si="1"/>
        <v>0</v>
      </c>
      <c r="U46" s="164" t="e">
        <f t="shared" si="6"/>
        <v>#REF!</v>
      </c>
      <c r="V46" s="157">
        <f t="shared" si="2"/>
        <v>0</v>
      </c>
      <c r="W46" s="164">
        <f t="shared" si="3"/>
        <v>0</v>
      </c>
      <c r="X46" s="165">
        <f t="shared" si="4"/>
        <v>100000</v>
      </c>
      <c r="Y46" s="166" t="str">
        <f t="shared" si="5"/>
        <v/>
      </c>
    </row>
    <row r="47" spans="1:25" ht="20" customHeight="1">
      <c r="A47" s="3">
        <f t="shared" si="0"/>
        <v>35</v>
      </c>
      <c r="B47" s="96"/>
      <c r="C47" s="96"/>
      <c r="D47" s="8"/>
      <c r="E47" s="8"/>
      <c r="F47" s="9"/>
      <c r="G47" s="9"/>
      <c r="H47" s="57"/>
      <c r="I47" s="68"/>
      <c r="J47" s="62"/>
      <c r="K47" s="63"/>
      <c r="L47" s="58"/>
      <c r="M47" s="172"/>
      <c r="N47" s="95"/>
      <c r="O47" s="95"/>
      <c r="P47" s="94"/>
      <c r="Q47" s="94"/>
      <c r="R47" s="93"/>
      <c r="S47" s="173"/>
      <c r="T47" s="157">
        <f t="shared" si="1"/>
        <v>0</v>
      </c>
      <c r="U47" s="164" t="e">
        <f t="shared" si="6"/>
        <v>#REF!</v>
      </c>
      <c r="V47" s="157">
        <f t="shared" si="2"/>
        <v>0</v>
      </c>
      <c r="W47" s="164">
        <f t="shared" si="3"/>
        <v>0</v>
      </c>
      <c r="X47" s="165">
        <f t="shared" si="4"/>
        <v>100000</v>
      </c>
      <c r="Y47" s="166" t="str">
        <f t="shared" si="5"/>
        <v/>
      </c>
    </row>
    <row r="48" spans="1:25" ht="20" customHeight="1">
      <c r="A48" s="3">
        <f t="shared" si="0"/>
        <v>36</v>
      </c>
      <c r="B48" s="96"/>
      <c r="C48" s="96"/>
      <c r="D48" s="8"/>
      <c r="E48" s="8"/>
      <c r="F48" s="9"/>
      <c r="G48" s="9"/>
      <c r="H48" s="57"/>
      <c r="I48" s="68"/>
      <c r="J48" s="62"/>
      <c r="K48" s="63"/>
      <c r="L48" s="58"/>
      <c r="M48" s="172"/>
      <c r="N48" s="95"/>
      <c r="O48" s="95"/>
      <c r="P48" s="94"/>
      <c r="Q48" s="94"/>
      <c r="R48" s="93"/>
      <c r="S48" s="173"/>
      <c r="T48" s="157">
        <f t="shared" si="1"/>
        <v>0</v>
      </c>
      <c r="U48" s="164" t="e">
        <f t="shared" si="6"/>
        <v>#REF!</v>
      </c>
      <c r="V48" s="157">
        <f t="shared" si="2"/>
        <v>0</v>
      </c>
      <c r="W48" s="164">
        <f t="shared" si="3"/>
        <v>0</v>
      </c>
      <c r="X48" s="165">
        <f t="shared" si="4"/>
        <v>100000</v>
      </c>
      <c r="Y48" s="166" t="str">
        <f t="shared" si="5"/>
        <v/>
      </c>
    </row>
    <row r="49" spans="1:25" ht="20" customHeight="1">
      <c r="A49" s="3">
        <f t="shared" si="0"/>
        <v>37</v>
      </c>
      <c r="B49" s="96"/>
      <c r="C49" s="96"/>
      <c r="D49" s="8"/>
      <c r="E49" s="8"/>
      <c r="F49" s="9"/>
      <c r="G49" s="9"/>
      <c r="H49" s="57"/>
      <c r="I49" s="68"/>
      <c r="J49" s="62"/>
      <c r="K49" s="63"/>
      <c r="L49" s="58"/>
      <c r="M49" s="172"/>
      <c r="N49" s="95"/>
      <c r="O49" s="95"/>
      <c r="P49" s="94"/>
      <c r="Q49" s="94"/>
      <c r="R49" s="93"/>
      <c r="S49" s="173"/>
      <c r="T49" s="157">
        <f t="shared" si="1"/>
        <v>0</v>
      </c>
      <c r="U49" s="164" t="e">
        <f t="shared" si="6"/>
        <v>#REF!</v>
      </c>
      <c r="V49" s="157">
        <f t="shared" si="2"/>
        <v>0</v>
      </c>
      <c r="W49" s="164">
        <f t="shared" si="3"/>
        <v>0</v>
      </c>
      <c r="X49" s="165">
        <f t="shared" si="4"/>
        <v>100000</v>
      </c>
      <c r="Y49" s="166" t="str">
        <f t="shared" si="5"/>
        <v/>
      </c>
    </row>
    <row r="50" spans="1:25" ht="20" customHeight="1">
      <c r="A50" s="3">
        <f t="shared" si="0"/>
        <v>38</v>
      </c>
      <c r="B50" s="96"/>
      <c r="C50" s="96"/>
      <c r="D50" s="8"/>
      <c r="E50" s="8"/>
      <c r="F50" s="9"/>
      <c r="G50" s="9"/>
      <c r="H50" s="57"/>
      <c r="I50" s="68"/>
      <c r="J50" s="62"/>
      <c r="K50" s="63"/>
      <c r="L50" s="58"/>
      <c r="M50" s="172"/>
      <c r="N50" s="95"/>
      <c r="O50" s="95"/>
      <c r="P50" s="94"/>
      <c r="Q50" s="94"/>
      <c r="R50" s="93"/>
      <c r="S50" s="173"/>
      <c r="T50" s="157">
        <f t="shared" si="1"/>
        <v>0</v>
      </c>
      <c r="U50" s="164" t="e">
        <f t="shared" si="6"/>
        <v>#REF!</v>
      </c>
      <c r="V50" s="157">
        <f t="shared" si="2"/>
        <v>0</v>
      </c>
      <c r="W50" s="164">
        <f t="shared" si="3"/>
        <v>0</v>
      </c>
      <c r="X50" s="165">
        <f t="shared" si="4"/>
        <v>100000</v>
      </c>
      <c r="Y50" s="166" t="str">
        <f t="shared" si="5"/>
        <v/>
      </c>
    </row>
    <row r="51" spans="1:25" ht="20" customHeight="1">
      <c r="A51" s="3">
        <f t="shared" si="0"/>
        <v>39</v>
      </c>
      <c r="B51" s="96"/>
      <c r="C51" s="96"/>
      <c r="D51" s="8"/>
      <c r="E51" s="8"/>
      <c r="F51" s="9"/>
      <c r="G51" s="9"/>
      <c r="H51" s="57"/>
      <c r="I51" s="68"/>
      <c r="J51" s="62"/>
      <c r="K51" s="63"/>
      <c r="L51" s="58"/>
      <c r="M51" s="172"/>
      <c r="N51" s="95"/>
      <c r="O51" s="95"/>
      <c r="P51" s="94"/>
      <c r="Q51" s="94"/>
      <c r="R51" s="93"/>
      <c r="S51" s="173"/>
      <c r="T51" s="157">
        <f t="shared" si="1"/>
        <v>0</v>
      </c>
      <c r="U51" s="164" t="e">
        <f t="shared" si="6"/>
        <v>#REF!</v>
      </c>
      <c r="V51" s="157">
        <f t="shared" si="2"/>
        <v>0</v>
      </c>
      <c r="W51" s="164">
        <f t="shared" si="3"/>
        <v>0</v>
      </c>
      <c r="X51" s="165">
        <f t="shared" si="4"/>
        <v>100000</v>
      </c>
      <c r="Y51" s="166" t="str">
        <f t="shared" si="5"/>
        <v/>
      </c>
    </row>
    <row r="52" spans="1:25" ht="20" customHeight="1" thickBot="1">
      <c r="A52" s="3">
        <f t="shared" si="0"/>
        <v>40</v>
      </c>
      <c r="B52" s="96"/>
      <c r="C52" s="96"/>
      <c r="D52" s="8"/>
      <c r="E52" s="8"/>
      <c r="F52" s="9"/>
      <c r="G52" s="9"/>
      <c r="H52" s="57"/>
      <c r="I52" s="61"/>
      <c r="J52" s="69"/>
      <c r="K52" s="70"/>
      <c r="L52" s="58"/>
      <c r="M52" s="175"/>
      <c r="N52" s="176"/>
      <c r="O52" s="176"/>
      <c r="P52" s="177"/>
      <c r="Q52" s="177"/>
      <c r="R52" s="178"/>
      <c r="S52" s="179"/>
      <c r="T52" s="157">
        <f t="shared" si="1"/>
        <v>0</v>
      </c>
      <c r="U52" s="164" t="e">
        <f t="shared" si="6"/>
        <v>#REF!</v>
      </c>
      <c r="V52" s="157">
        <f t="shared" si="2"/>
        <v>0</v>
      </c>
      <c r="W52" s="164">
        <f t="shared" si="3"/>
        <v>0</v>
      </c>
      <c r="X52" s="165">
        <f t="shared" si="4"/>
        <v>100000</v>
      </c>
      <c r="Y52" s="166" t="str">
        <f t="shared" si="5"/>
        <v/>
      </c>
    </row>
    <row r="53" spans="1:25" ht="20" customHeight="1" thickTop="1">
      <c r="A53" s="22"/>
      <c r="B53" s="22"/>
      <c r="C53" s="22"/>
      <c r="D53" s="77"/>
      <c r="E53" s="77"/>
      <c r="F53" s="22"/>
      <c r="G53" s="22"/>
      <c r="H53" s="71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67"/>
      <c r="U53" s="167"/>
      <c r="V53" s="167"/>
      <c r="W53" s="167"/>
      <c r="X53" s="167"/>
      <c r="Y53" s="168"/>
    </row>
    <row r="54" spans="1:25" ht="13">
      <c r="A54" s="22"/>
      <c r="B54" s="22"/>
      <c r="C54" s="22"/>
      <c r="D54" s="77"/>
      <c r="E54" s="77"/>
      <c r="F54" s="22"/>
      <c r="G54" s="22"/>
      <c r="H54" s="7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67"/>
      <c r="U54" s="167"/>
      <c r="V54" s="167"/>
      <c r="W54" s="167"/>
      <c r="X54" s="167"/>
      <c r="Y54" s="168"/>
    </row>
    <row r="55" spans="1:25" ht="13">
      <c r="A55" s="22"/>
      <c r="B55" s="22"/>
      <c r="C55" s="22"/>
      <c r="D55" s="77"/>
      <c r="E55" s="77"/>
      <c r="F55" s="22"/>
      <c r="G55" s="22"/>
      <c r="H55" s="71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67">
        <f>SUM(T13:T52)</f>
        <v>69854</v>
      </c>
      <c r="U55" s="167"/>
      <c r="V55" s="167">
        <f>SUM(V13:V52)</f>
        <v>0</v>
      </c>
      <c r="W55" s="167"/>
      <c r="X55" s="167"/>
      <c r="Y55" s="168"/>
    </row>
    <row r="56" spans="1:25" ht="20" customHeight="1">
      <c r="W56" s="24"/>
    </row>
    <row r="57" spans="1:25" ht="20" customHeight="1">
      <c r="C57" s="79" t="s">
        <v>24</v>
      </c>
    </row>
    <row r="58" spans="1:25" ht="20" customHeight="1">
      <c r="C58" s="80" t="s">
        <v>107</v>
      </c>
    </row>
    <row r="59" spans="1:25" ht="20" customHeight="1">
      <c r="C59" s="80"/>
    </row>
    <row r="60" spans="1:25" ht="20" customHeight="1">
      <c r="C60" s="80"/>
    </row>
    <row r="61" spans="1:25" ht="20" customHeight="1">
      <c r="C61" s="80"/>
    </row>
    <row r="62" spans="1:25" ht="20" customHeight="1">
      <c r="C62" s="80"/>
    </row>
    <row r="63" spans="1:25" ht="20" customHeight="1">
      <c r="C63" s="171" t="s">
        <v>18</v>
      </c>
      <c r="D63" s="2"/>
    </row>
    <row r="64" spans="1:25" ht="19.5" customHeight="1">
      <c r="C64" s="21" t="s">
        <v>97</v>
      </c>
    </row>
    <row r="65" spans="2:4" ht="20" customHeight="1">
      <c r="C65" s="21" t="s">
        <v>98</v>
      </c>
    </row>
    <row r="66" spans="2:4" ht="20" customHeight="1">
      <c r="C66" s="21" t="s">
        <v>99</v>
      </c>
    </row>
    <row r="67" spans="2:4" ht="20" customHeight="1">
      <c r="C67" s="21" t="s">
        <v>100</v>
      </c>
    </row>
    <row r="68" spans="2:4" ht="20" customHeight="1">
      <c r="C68" s="21" t="s">
        <v>17</v>
      </c>
    </row>
    <row r="69" spans="2:4" ht="20" customHeight="1">
      <c r="C69" s="21" t="s">
        <v>101</v>
      </c>
    </row>
    <row r="70" spans="2:4" ht="20" customHeight="1">
      <c r="B70" s="22"/>
      <c r="C70" s="22"/>
      <c r="D70" s="77"/>
    </row>
    <row r="71" spans="2:4" ht="20" customHeight="1">
      <c r="B71" s="22"/>
      <c r="C71" s="170" t="s">
        <v>41</v>
      </c>
      <c r="D71" s="77"/>
    </row>
    <row r="72" spans="2:4" ht="20" customHeight="1">
      <c r="B72" s="22"/>
      <c r="C72" s="22" t="s">
        <v>45</v>
      </c>
      <c r="D72" s="77"/>
    </row>
    <row r="73" spans="2:4" ht="20" customHeight="1">
      <c r="B73" s="22"/>
      <c r="C73" s="22" t="s">
        <v>44</v>
      </c>
      <c r="D73" s="77"/>
    </row>
    <row r="74" spans="2:4" ht="20" customHeight="1">
      <c r="B74" s="22"/>
      <c r="C74" s="22"/>
      <c r="D74" s="77"/>
    </row>
    <row r="75" spans="2:4" ht="20" customHeight="1">
      <c r="B75" s="22"/>
      <c r="C75" s="170" t="s">
        <v>46</v>
      </c>
      <c r="D75" s="77"/>
    </row>
    <row r="76" spans="2:4" ht="20" customHeight="1">
      <c r="B76" s="22"/>
      <c r="C76" s="22" t="s">
        <v>47</v>
      </c>
      <c r="D76" s="77"/>
    </row>
    <row r="77" spans="2:4" ht="20" customHeight="1">
      <c r="B77" s="22"/>
      <c r="C77" s="22" t="s">
        <v>48</v>
      </c>
      <c r="D77" s="77"/>
    </row>
    <row r="78" spans="2:4" ht="20" customHeight="1">
      <c r="B78" s="22"/>
      <c r="C78" s="22"/>
      <c r="D78" s="77"/>
    </row>
    <row r="79" spans="2:4" ht="20" customHeight="1">
      <c r="C79" s="169" t="s">
        <v>42</v>
      </c>
    </row>
    <row r="80" spans="2:4" ht="20" customHeight="1">
      <c r="C80" s="2" t="s">
        <v>51</v>
      </c>
    </row>
    <row r="81" spans="3:3" ht="20" customHeight="1">
      <c r="C81" s="2" t="s">
        <v>52</v>
      </c>
    </row>
    <row r="82" spans="3:3" ht="20" customHeight="1">
      <c r="C82" s="2" t="s">
        <v>53</v>
      </c>
    </row>
    <row r="83" spans="3:3" ht="20" customHeight="1">
      <c r="C83" s="2" t="s">
        <v>54</v>
      </c>
    </row>
    <row r="84" spans="3:3" ht="20" customHeight="1">
      <c r="C84" s="2" t="s">
        <v>55</v>
      </c>
    </row>
    <row r="85" spans="3:3" ht="20" customHeight="1">
      <c r="C85" s="2" t="s">
        <v>56</v>
      </c>
    </row>
    <row r="86" spans="3:3" ht="20" customHeight="1">
      <c r="C86" s="2" t="s">
        <v>57</v>
      </c>
    </row>
    <row r="87" spans="3:3" ht="20" customHeight="1">
      <c r="C87" s="2" t="s">
        <v>58</v>
      </c>
    </row>
    <row r="88" spans="3:3" ht="20" customHeight="1">
      <c r="C88" s="2" t="s">
        <v>59</v>
      </c>
    </row>
    <row r="89" spans="3:3" ht="20" customHeight="1">
      <c r="C89" s="2" t="s">
        <v>60</v>
      </c>
    </row>
  </sheetData>
  <mergeCells count="4">
    <mergeCell ref="D6:E6"/>
    <mergeCell ref="M11:S11"/>
    <mergeCell ref="T11:U11"/>
    <mergeCell ref="V11:X11"/>
  </mergeCells>
  <dataValidations count="6">
    <dataValidation type="list" showInputMessage="1" showErrorMessage="1" sqref="K13:K52" xr:uid="{00000000-0002-0000-0100-000000000000}">
      <formula1>$C$80:$C$89</formula1>
    </dataValidation>
    <dataValidation type="list" showInputMessage="1" showErrorMessage="1" sqref="L13:L52" xr:uid="{00000000-0002-0000-0100-000001000000}">
      <formula1>$C$76:$C$77</formula1>
    </dataValidation>
    <dataValidation type="list" showInputMessage="1" showErrorMessage="1" sqref="J13:J52" xr:uid="{00000000-0002-0000-0100-000002000000}">
      <formula1>$C$72:$C$73</formula1>
    </dataValidation>
    <dataValidation type="list" allowBlank="1" showInputMessage="1" showErrorMessage="1" sqref="G13:G52" xr:uid="{00000000-0002-0000-0100-000003000000}">
      <formula1>$C$64:$C$69</formula1>
    </dataValidation>
    <dataValidation showInputMessage="1" showErrorMessage="1" sqref="I13:I52 M13:S52" xr:uid="{00000000-0002-0000-0100-000004000000}"/>
    <dataValidation type="list" showErrorMessage="1" sqref="B13:B52" xr:uid="{00000000-0002-0000-0100-000005000000}">
      <formula1>please</formula1>
    </dataValidation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Homeowner Repair Activity
FY 2015-2016</oddHeader>
    <oddFooter xml:space="preserve">&amp;L&amp;8&amp;Z&amp;F&amp;C&amp;8&amp;P of &amp;N&amp;R&amp;8&amp;D; &amp;T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2"/>
    <pageSetUpPr fitToPage="1"/>
  </sheetPr>
  <dimension ref="A1:Z89"/>
  <sheetViews>
    <sheetView showGridLines="0" zoomScale="85" zoomScaleNormal="85" workbookViewId="0">
      <selection activeCell="A13" sqref="A13:XFD14"/>
    </sheetView>
  </sheetViews>
  <sheetFormatPr baseColWidth="10" defaultColWidth="9.1640625" defaultRowHeight="20" customHeight="1"/>
  <cols>
    <col min="1" max="1" width="8.1640625" style="2" customWidth="1"/>
    <col min="2" max="2" width="15.5" style="2" bestFit="1" customWidth="1"/>
    <col min="3" max="3" width="15.1640625" style="2" customWidth="1"/>
    <col min="4" max="4" width="35.5" style="1" bestFit="1" customWidth="1"/>
    <col min="5" max="5" width="37.5" style="1" customWidth="1"/>
    <col min="6" max="6" width="31.5" style="2" customWidth="1"/>
    <col min="7" max="7" width="23.6640625" style="2" bestFit="1" customWidth="1"/>
    <col min="8" max="8" width="20.1640625" style="1" customWidth="1"/>
    <col min="9" max="10" width="14.5" style="2" customWidth="1"/>
    <col min="11" max="11" width="19.5" style="2" customWidth="1"/>
    <col min="12" max="19" width="14.5" style="2" customWidth="1"/>
    <col min="20" max="20" width="14.33203125" style="1" hidden="1" customWidth="1"/>
    <col min="21" max="21" width="27.6640625" style="1" hidden="1" customWidth="1"/>
    <col min="22" max="22" width="12.1640625" style="1" hidden="1" customWidth="1"/>
    <col min="23" max="23" width="13.33203125" style="1" hidden="1" customWidth="1"/>
    <col min="24" max="24" width="15.5" style="1" hidden="1" customWidth="1"/>
    <col min="25" max="25" width="24" style="1" hidden="1" customWidth="1"/>
    <col min="26" max="16384" width="9.1640625" style="1"/>
  </cols>
  <sheetData>
    <row r="1" spans="1:26" s="105" customFormat="1" ht="17" customHeight="1" thickBot="1">
      <c r="A1" s="72" t="s">
        <v>111</v>
      </c>
      <c r="B1" s="72"/>
      <c r="C1" s="72"/>
      <c r="D1" s="109"/>
      <c r="E1" s="109"/>
      <c r="G1" s="106"/>
      <c r="H1" s="108"/>
      <c r="I1" s="107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spans="1:26" s="105" customFormat="1" ht="18" customHeight="1">
      <c r="A2" s="106"/>
      <c r="B2" s="106"/>
      <c r="C2" s="106"/>
      <c r="D2" s="40" t="s">
        <v>91</v>
      </c>
      <c r="E2" s="41">
        <v>80000</v>
      </c>
      <c r="F2" s="56"/>
      <c r="G2" s="151" t="s">
        <v>90</v>
      </c>
      <c r="H2" s="15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6" s="105" customFormat="1" ht="18" customHeight="1">
      <c r="A3" s="106"/>
      <c r="B3" s="106"/>
      <c r="C3" s="106"/>
      <c r="D3" s="43" t="s">
        <v>6</v>
      </c>
      <c r="E3" s="44">
        <v>0</v>
      </c>
      <c r="F3" s="56"/>
      <c r="G3" s="153" t="s">
        <v>102</v>
      </c>
      <c r="H3" s="154">
        <f>COUNTIF(G13:G52, "Eligibility Review")</f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1:26" s="105" customFormat="1" ht="18" customHeight="1">
      <c r="A4" s="106"/>
      <c r="B4" s="106"/>
      <c r="C4" s="106"/>
      <c r="D4" s="47" t="s">
        <v>89</v>
      </c>
      <c r="E4" s="48">
        <f>SUM(E2:E3)</f>
        <v>80000</v>
      </c>
      <c r="F4" s="56"/>
      <c r="G4" s="153" t="s">
        <v>103</v>
      </c>
      <c r="H4" s="154">
        <f>COUNTIF(G13:G52, "Pre-Construction")</f>
        <v>0</v>
      </c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6" s="105" customFormat="1" ht="18" customHeight="1">
      <c r="A5" s="106"/>
      <c r="B5" s="106"/>
      <c r="C5" s="106"/>
      <c r="D5" s="49"/>
      <c r="E5" s="50"/>
      <c r="F5" s="51"/>
      <c r="G5" s="153" t="s">
        <v>104</v>
      </c>
      <c r="H5" s="154">
        <f>COUNTIF(G13:G52, "Construction")</f>
        <v>0</v>
      </c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26" s="105" customFormat="1" ht="18" customHeight="1">
      <c r="A6" s="106"/>
      <c r="B6" s="106"/>
      <c r="C6" s="106"/>
      <c r="D6" s="265" t="s">
        <v>117</v>
      </c>
      <c r="E6" s="266"/>
      <c r="F6" s="51"/>
      <c r="G6" s="153" t="s">
        <v>105</v>
      </c>
      <c r="H6" s="154">
        <f>COUNTIF(G13:G52, "Closeout")</f>
        <v>0</v>
      </c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26" s="105" customFormat="1" ht="18" customHeight="1">
      <c r="A7" s="106"/>
      <c r="B7" s="106"/>
      <c r="C7" s="106"/>
      <c r="D7" s="52" t="s">
        <v>87</v>
      </c>
      <c r="E7" s="53">
        <f>T55</f>
        <v>0</v>
      </c>
      <c r="F7" s="51"/>
      <c r="G7" s="153" t="s">
        <v>22</v>
      </c>
      <c r="H7" s="154">
        <f>COUNTIF(G13:G52, "Withdrawn")</f>
        <v>0</v>
      </c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26" s="105" customFormat="1" ht="18" customHeight="1" thickBot="1">
      <c r="A8" s="106"/>
      <c r="B8" s="106"/>
      <c r="C8" s="106"/>
      <c r="D8" s="52" t="s">
        <v>86</v>
      </c>
      <c r="E8" s="53">
        <f>V55</f>
        <v>0</v>
      </c>
      <c r="F8" s="51"/>
      <c r="G8" s="155" t="s">
        <v>106</v>
      </c>
      <c r="H8" s="156">
        <f>COUNTIF(G13:G52, "Waiting List")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26" s="105" customFormat="1" ht="18" customHeight="1">
      <c r="A9" s="106"/>
      <c r="B9" s="106"/>
      <c r="C9" s="106"/>
      <c r="D9" s="54" t="s">
        <v>85</v>
      </c>
      <c r="E9" s="55">
        <f>E4-E8</f>
        <v>80000</v>
      </c>
      <c r="F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26" s="105" customFormat="1" ht="17" customHeight="1" thickBot="1">
      <c r="A10" s="106"/>
      <c r="B10" s="106"/>
      <c r="C10" s="106"/>
      <c r="D10" s="49"/>
      <c r="E10" s="50"/>
      <c r="F10" s="106"/>
      <c r="G10" s="51"/>
      <c r="H10" s="50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</row>
    <row r="11" spans="1:26" ht="9.75" customHeight="1" thickTop="1" thickBot="1">
      <c r="A11" s="10"/>
      <c r="B11" s="10"/>
      <c r="C11" s="10"/>
      <c r="D11" s="11"/>
      <c r="E11" s="11"/>
      <c r="F11" s="10"/>
      <c r="G11" s="10"/>
      <c r="H11" s="11"/>
      <c r="I11" s="10"/>
      <c r="J11" s="10"/>
      <c r="K11" s="10"/>
      <c r="L11" s="10"/>
      <c r="M11" s="267" t="s">
        <v>84</v>
      </c>
      <c r="N11" s="268"/>
      <c r="O11" s="268"/>
      <c r="P11" s="268"/>
      <c r="Q11" s="268"/>
      <c r="R11" s="268"/>
      <c r="S11" s="269"/>
      <c r="T11" s="262" t="s">
        <v>83</v>
      </c>
      <c r="U11" s="264"/>
      <c r="V11" s="262" t="s">
        <v>8</v>
      </c>
      <c r="W11" s="263"/>
      <c r="X11" s="264"/>
      <c r="Y11" s="158" t="s">
        <v>82</v>
      </c>
    </row>
    <row r="12" spans="1:26" ht="50.25" customHeight="1" thickBot="1">
      <c r="A12" s="180" t="s">
        <v>4</v>
      </c>
      <c r="B12" s="204" t="s">
        <v>240</v>
      </c>
      <c r="C12" s="181" t="s">
        <v>80</v>
      </c>
      <c r="D12" s="181" t="s">
        <v>0</v>
      </c>
      <c r="E12" s="182" t="s">
        <v>259</v>
      </c>
      <c r="F12" s="182" t="s">
        <v>3</v>
      </c>
      <c r="G12" s="182" t="s">
        <v>65</v>
      </c>
      <c r="H12" s="182" t="s">
        <v>7</v>
      </c>
      <c r="I12" s="181" t="s">
        <v>78</v>
      </c>
      <c r="J12" s="183" t="s">
        <v>40</v>
      </c>
      <c r="K12" s="184" t="s">
        <v>41</v>
      </c>
      <c r="L12" s="184" t="s">
        <v>42</v>
      </c>
      <c r="M12" s="185" t="s">
        <v>43</v>
      </c>
      <c r="N12" s="186" t="s">
        <v>77</v>
      </c>
      <c r="O12" s="187" t="s">
        <v>76</v>
      </c>
      <c r="P12" s="187" t="s">
        <v>75</v>
      </c>
      <c r="Q12" s="188" t="s">
        <v>74</v>
      </c>
      <c r="R12" s="188" t="s">
        <v>73</v>
      </c>
      <c r="S12" s="188" t="s">
        <v>72</v>
      </c>
      <c r="T12" s="189" t="s">
        <v>71</v>
      </c>
      <c r="U12" s="159" t="s">
        <v>69</v>
      </c>
      <c r="V12" s="160" t="s">
        <v>70</v>
      </c>
      <c r="W12" s="161" t="s">
        <v>69</v>
      </c>
      <c r="X12" s="160" t="s">
        <v>68</v>
      </c>
      <c r="Y12" s="162" t="s">
        <v>67</v>
      </c>
      <c r="Z12" s="163" t="s">
        <v>13</v>
      </c>
    </row>
    <row r="13" spans="1:26" s="238" customFormat="1" ht="20" customHeight="1">
      <c r="A13" s="217">
        <v>1</v>
      </c>
      <c r="B13" s="219" t="s">
        <v>241</v>
      </c>
      <c r="C13" s="219">
        <v>42695</v>
      </c>
      <c r="D13" s="253"/>
      <c r="E13" s="253" t="s">
        <v>260</v>
      </c>
      <c r="F13" s="258" t="s">
        <v>261</v>
      </c>
      <c r="G13" s="222"/>
      <c r="H13" s="223" t="s">
        <v>97</v>
      </c>
      <c r="I13" s="259">
        <v>20000</v>
      </c>
      <c r="J13" s="225"/>
      <c r="K13" s="226"/>
      <c r="L13" s="227"/>
      <c r="M13" s="228"/>
      <c r="N13" s="229"/>
      <c r="O13" s="255"/>
      <c r="P13" s="230"/>
      <c r="Q13" s="230"/>
      <c r="R13" s="231"/>
      <c r="S13" s="232"/>
      <c r="T13" s="233">
        <f>IF(OR(G13="Eligibility Review", G13="Pre-Construction"), H13, 0)</f>
        <v>0</v>
      </c>
      <c r="U13" s="234">
        <f>T13</f>
        <v>0</v>
      </c>
      <c r="V13" s="233">
        <f>IF(OR(G13="Construction", G13="Closeout"), H13, 0)</f>
        <v>0</v>
      </c>
      <c r="W13" s="235">
        <f>V13</f>
        <v>0</v>
      </c>
      <c r="X13" s="236">
        <f>E4-W13</f>
        <v>80000</v>
      </c>
      <c r="Y13" s="237">
        <f>$E$4-T13-V13</f>
        <v>80000</v>
      </c>
    </row>
    <row r="14" spans="1:26" s="238" customFormat="1" ht="19.5" customHeight="1">
      <c r="A14" s="239">
        <f t="shared" ref="A14:A52" si="0">A13+1</f>
        <v>2</v>
      </c>
      <c r="B14" s="241" t="s">
        <v>241</v>
      </c>
      <c r="C14" s="241">
        <v>42695</v>
      </c>
      <c r="D14" s="220"/>
      <c r="E14" s="220" t="s">
        <v>260</v>
      </c>
      <c r="F14" s="260" t="s">
        <v>262</v>
      </c>
      <c r="G14" s="242"/>
      <c r="H14" s="243" t="s">
        <v>97</v>
      </c>
      <c r="I14" s="261">
        <v>20000</v>
      </c>
      <c r="J14" s="245"/>
      <c r="K14" s="246"/>
      <c r="L14" s="247"/>
      <c r="M14" s="248"/>
      <c r="N14" s="249"/>
      <c r="O14" s="249"/>
      <c r="P14" s="250"/>
      <c r="Q14" s="250"/>
      <c r="R14" s="251"/>
      <c r="S14" s="252"/>
      <c r="T14" s="233">
        <f t="shared" ref="T14:T52" si="1">IF(OR(G14="Eligibility Review", G14="Pre-Construction"), H14, 0)</f>
        <v>0</v>
      </c>
      <c r="U14" s="235">
        <f t="shared" ref="U14:U52" si="2">IF(T14="","",T14+U13)</f>
        <v>0</v>
      </c>
      <c r="V14" s="233">
        <f t="shared" ref="V14:V52" si="3">IF(OR(G14="Construction", G14="Closeout"), H14, 0)</f>
        <v>0</v>
      </c>
      <c r="W14" s="235">
        <f t="shared" ref="W14:W52" si="4">IF(V14="","",V14+W13)</f>
        <v>0</v>
      </c>
      <c r="X14" s="236">
        <f t="shared" ref="X14:X52" si="5">IF(V14="","",$E$4-W14)</f>
        <v>80000</v>
      </c>
      <c r="Y14" s="237" t="str">
        <f t="shared" ref="Y14:Y52" si="6">IF(D14="","",(Y13-T14-V14))</f>
        <v/>
      </c>
    </row>
    <row r="15" spans="1:26" ht="20" customHeight="1">
      <c r="A15" s="3">
        <f t="shared" si="0"/>
        <v>3</v>
      </c>
      <c r="B15" s="96"/>
      <c r="C15" s="96"/>
      <c r="D15" s="75"/>
      <c r="E15" s="75"/>
      <c r="F15" s="214"/>
      <c r="G15" s="9"/>
      <c r="H15" s="57"/>
      <c r="I15" s="211"/>
      <c r="J15" s="69"/>
      <c r="K15" s="70"/>
      <c r="L15" s="58"/>
      <c r="M15" s="172"/>
      <c r="N15" s="97"/>
      <c r="O15" s="97"/>
      <c r="P15" s="94"/>
      <c r="Q15" s="94"/>
      <c r="R15" s="93"/>
      <c r="S15" s="174"/>
      <c r="T15" s="157">
        <f t="shared" si="1"/>
        <v>0</v>
      </c>
      <c r="U15" s="164">
        <f t="shared" si="2"/>
        <v>0</v>
      </c>
      <c r="V15" s="157">
        <f t="shared" si="3"/>
        <v>0</v>
      </c>
      <c r="W15" s="164">
        <f t="shared" si="4"/>
        <v>0</v>
      </c>
      <c r="X15" s="165">
        <f t="shared" si="5"/>
        <v>80000</v>
      </c>
      <c r="Y15" s="166" t="str">
        <f t="shared" si="6"/>
        <v/>
      </c>
    </row>
    <row r="16" spans="1:26" ht="20" customHeight="1">
      <c r="A16" s="3">
        <f t="shared" si="0"/>
        <v>4</v>
      </c>
      <c r="B16" s="96"/>
      <c r="C16" s="96"/>
      <c r="D16" s="75"/>
      <c r="E16" s="75"/>
      <c r="F16" s="214"/>
      <c r="G16" s="9"/>
      <c r="H16" s="57"/>
      <c r="I16" s="212"/>
      <c r="J16" s="100"/>
      <c r="K16" s="104"/>
      <c r="L16" s="58"/>
      <c r="M16" s="172"/>
      <c r="N16" s="97"/>
      <c r="O16" s="103"/>
      <c r="P16" s="94"/>
      <c r="Q16" s="94"/>
      <c r="R16" s="93"/>
      <c r="S16" s="173"/>
      <c r="T16" s="157">
        <f t="shared" si="1"/>
        <v>0</v>
      </c>
      <c r="U16" s="164">
        <f t="shared" si="2"/>
        <v>0</v>
      </c>
      <c r="V16" s="157">
        <f t="shared" si="3"/>
        <v>0</v>
      </c>
      <c r="W16" s="164">
        <f t="shared" si="4"/>
        <v>0</v>
      </c>
      <c r="X16" s="165">
        <f t="shared" si="5"/>
        <v>80000</v>
      </c>
      <c r="Y16" s="166" t="str">
        <f t="shared" si="6"/>
        <v/>
      </c>
    </row>
    <row r="17" spans="1:25" ht="20" customHeight="1">
      <c r="A17" s="3">
        <f t="shared" si="0"/>
        <v>5</v>
      </c>
      <c r="B17" s="96"/>
      <c r="C17" s="96"/>
      <c r="D17" s="75"/>
      <c r="E17" s="75"/>
      <c r="F17" s="214"/>
      <c r="G17" s="9"/>
      <c r="H17" s="102"/>
      <c r="I17" s="211"/>
      <c r="J17" s="62"/>
      <c r="K17" s="63"/>
      <c r="L17" s="58"/>
      <c r="M17" s="172"/>
      <c r="N17" s="97"/>
      <c r="O17" s="95"/>
      <c r="P17" s="94"/>
      <c r="Q17" s="94"/>
      <c r="R17" s="93"/>
      <c r="S17" s="173"/>
      <c r="T17" s="157">
        <f t="shared" si="1"/>
        <v>0</v>
      </c>
      <c r="U17" s="164">
        <f t="shared" si="2"/>
        <v>0</v>
      </c>
      <c r="V17" s="157">
        <f t="shared" si="3"/>
        <v>0</v>
      </c>
      <c r="W17" s="164">
        <f t="shared" si="4"/>
        <v>0</v>
      </c>
      <c r="X17" s="165">
        <f t="shared" si="5"/>
        <v>80000</v>
      </c>
      <c r="Y17" s="166" t="str">
        <f t="shared" si="6"/>
        <v/>
      </c>
    </row>
    <row r="18" spans="1:25" ht="20" customHeight="1">
      <c r="A18" s="3">
        <f t="shared" si="0"/>
        <v>6</v>
      </c>
      <c r="B18" s="96"/>
      <c r="C18" s="96"/>
      <c r="D18" s="8"/>
      <c r="E18" s="8"/>
      <c r="F18" s="214"/>
      <c r="G18" s="9"/>
      <c r="H18" s="57"/>
      <c r="I18" s="211"/>
      <c r="J18" s="62"/>
      <c r="K18" s="63"/>
      <c r="L18" s="58"/>
      <c r="M18" s="172"/>
      <c r="N18" s="97"/>
      <c r="O18" s="97"/>
      <c r="P18" s="94"/>
      <c r="Q18" s="101"/>
      <c r="R18" s="93"/>
      <c r="S18" s="173"/>
      <c r="T18" s="157">
        <f t="shared" si="1"/>
        <v>0</v>
      </c>
      <c r="U18" s="164">
        <f t="shared" si="2"/>
        <v>0</v>
      </c>
      <c r="V18" s="157">
        <f t="shared" si="3"/>
        <v>0</v>
      </c>
      <c r="W18" s="164">
        <f t="shared" si="4"/>
        <v>0</v>
      </c>
      <c r="X18" s="165">
        <f t="shared" si="5"/>
        <v>80000</v>
      </c>
      <c r="Y18" s="166" t="str">
        <f t="shared" si="6"/>
        <v/>
      </c>
    </row>
    <row r="19" spans="1:25" ht="20" customHeight="1">
      <c r="A19" s="3">
        <f t="shared" si="0"/>
        <v>7</v>
      </c>
      <c r="B19" s="96"/>
      <c r="C19" s="96"/>
      <c r="D19" s="8"/>
      <c r="E19" s="8"/>
      <c r="F19" s="214"/>
      <c r="G19" s="9"/>
      <c r="H19" s="57"/>
      <c r="I19" s="211"/>
      <c r="J19" s="62"/>
      <c r="K19" s="63"/>
      <c r="L19" s="58"/>
      <c r="M19" s="172"/>
      <c r="N19" s="95"/>
      <c r="O19" s="95"/>
      <c r="P19" s="94"/>
      <c r="Q19" s="94"/>
      <c r="R19" s="93"/>
      <c r="S19" s="173"/>
      <c r="T19" s="157">
        <f t="shared" si="1"/>
        <v>0</v>
      </c>
      <c r="U19" s="164">
        <f t="shared" si="2"/>
        <v>0</v>
      </c>
      <c r="V19" s="157">
        <f t="shared" si="3"/>
        <v>0</v>
      </c>
      <c r="W19" s="164">
        <f t="shared" si="4"/>
        <v>0</v>
      </c>
      <c r="X19" s="165">
        <f t="shared" si="5"/>
        <v>80000</v>
      </c>
      <c r="Y19" s="166" t="str">
        <f t="shared" si="6"/>
        <v/>
      </c>
    </row>
    <row r="20" spans="1:25" ht="20" customHeight="1">
      <c r="A20" s="3">
        <f t="shared" si="0"/>
        <v>8</v>
      </c>
      <c r="B20" s="96"/>
      <c r="C20" s="96"/>
      <c r="D20" s="8"/>
      <c r="E20" s="8"/>
      <c r="F20" s="214"/>
      <c r="G20" s="9"/>
      <c r="H20" s="57"/>
      <c r="I20" s="211"/>
      <c r="J20" s="69"/>
      <c r="K20" s="70"/>
      <c r="L20" s="58"/>
      <c r="M20" s="172"/>
      <c r="N20" s="97"/>
      <c r="O20" s="97"/>
      <c r="P20" s="94"/>
      <c r="Q20" s="94"/>
      <c r="R20" s="93"/>
      <c r="S20" s="173"/>
      <c r="T20" s="157">
        <f t="shared" si="1"/>
        <v>0</v>
      </c>
      <c r="U20" s="164">
        <f t="shared" si="2"/>
        <v>0</v>
      </c>
      <c r="V20" s="157">
        <f t="shared" si="3"/>
        <v>0</v>
      </c>
      <c r="W20" s="164">
        <f t="shared" si="4"/>
        <v>0</v>
      </c>
      <c r="X20" s="165">
        <f t="shared" si="5"/>
        <v>80000</v>
      </c>
      <c r="Y20" s="166" t="str">
        <f t="shared" si="6"/>
        <v/>
      </c>
    </row>
    <row r="21" spans="1:25" ht="20" customHeight="1">
      <c r="A21" s="3">
        <f t="shared" si="0"/>
        <v>9</v>
      </c>
      <c r="B21" s="96"/>
      <c r="C21" s="96"/>
      <c r="D21" s="8"/>
      <c r="E21" s="8"/>
      <c r="F21" s="214"/>
      <c r="G21" s="9"/>
      <c r="H21" s="57"/>
      <c r="I21" s="212"/>
      <c r="J21" s="100"/>
      <c r="K21" s="70"/>
      <c r="L21" s="58"/>
      <c r="M21" s="172"/>
      <c r="N21" s="95"/>
      <c r="O21" s="95"/>
      <c r="P21" s="94"/>
      <c r="Q21" s="94"/>
      <c r="R21" s="93"/>
      <c r="S21" s="173"/>
      <c r="T21" s="157">
        <f t="shared" si="1"/>
        <v>0</v>
      </c>
      <c r="U21" s="164">
        <f t="shared" si="2"/>
        <v>0</v>
      </c>
      <c r="V21" s="157">
        <f t="shared" si="3"/>
        <v>0</v>
      </c>
      <c r="W21" s="164">
        <f t="shared" si="4"/>
        <v>0</v>
      </c>
      <c r="X21" s="165">
        <f t="shared" si="5"/>
        <v>80000</v>
      </c>
      <c r="Y21" s="166" t="str">
        <f t="shared" si="6"/>
        <v/>
      </c>
    </row>
    <row r="22" spans="1:25" ht="20" customHeight="1">
      <c r="A22" s="3">
        <f t="shared" si="0"/>
        <v>10</v>
      </c>
      <c r="B22" s="96"/>
      <c r="C22" s="96"/>
      <c r="D22" s="8"/>
      <c r="E22" s="8"/>
      <c r="F22" s="214"/>
      <c r="G22" s="9"/>
      <c r="H22" s="57"/>
      <c r="I22" s="211"/>
      <c r="J22" s="62"/>
      <c r="K22" s="63"/>
      <c r="L22" s="58"/>
      <c r="M22" s="172"/>
      <c r="N22" s="95"/>
      <c r="O22" s="95"/>
      <c r="P22" s="94"/>
      <c r="Q22" s="94"/>
      <c r="R22" s="93"/>
      <c r="S22" s="173"/>
      <c r="T22" s="157">
        <f t="shared" si="1"/>
        <v>0</v>
      </c>
      <c r="U22" s="164">
        <f t="shared" si="2"/>
        <v>0</v>
      </c>
      <c r="V22" s="157">
        <f t="shared" si="3"/>
        <v>0</v>
      </c>
      <c r="W22" s="164">
        <f t="shared" si="4"/>
        <v>0</v>
      </c>
      <c r="X22" s="165">
        <f t="shared" si="5"/>
        <v>80000</v>
      </c>
      <c r="Y22" s="166" t="str">
        <f t="shared" si="6"/>
        <v/>
      </c>
    </row>
    <row r="23" spans="1:25" ht="20" customHeight="1">
      <c r="A23" s="3">
        <f t="shared" si="0"/>
        <v>11</v>
      </c>
      <c r="B23" s="96"/>
      <c r="C23" s="96"/>
      <c r="D23" s="8"/>
      <c r="E23" s="8"/>
      <c r="F23" s="214"/>
      <c r="G23" s="9"/>
      <c r="H23" s="57"/>
      <c r="I23" s="212"/>
      <c r="J23" s="62"/>
      <c r="K23" s="63"/>
      <c r="L23" s="58"/>
      <c r="M23" s="172"/>
      <c r="N23" s="95"/>
      <c r="O23" s="95"/>
      <c r="P23" s="94"/>
      <c r="Q23" s="94"/>
      <c r="R23" s="93"/>
      <c r="S23" s="173"/>
      <c r="T23" s="157">
        <f t="shared" si="1"/>
        <v>0</v>
      </c>
      <c r="U23" s="164">
        <f t="shared" si="2"/>
        <v>0</v>
      </c>
      <c r="V23" s="157">
        <f t="shared" si="3"/>
        <v>0</v>
      </c>
      <c r="W23" s="164">
        <f t="shared" si="4"/>
        <v>0</v>
      </c>
      <c r="X23" s="165">
        <f t="shared" si="5"/>
        <v>80000</v>
      </c>
      <c r="Y23" s="166" t="str">
        <f t="shared" si="6"/>
        <v/>
      </c>
    </row>
    <row r="24" spans="1:25" ht="20" customHeight="1">
      <c r="A24" s="3">
        <f t="shared" si="0"/>
        <v>12</v>
      </c>
      <c r="B24" s="96"/>
      <c r="C24" s="96"/>
      <c r="D24" s="8"/>
      <c r="E24" s="8"/>
      <c r="F24" s="214"/>
      <c r="G24" s="9"/>
      <c r="H24" s="57"/>
      <c r="I24" s="212"/>
      <c r="J24" s="62"/>
      <c r="K24" s="63"/>
      <c r="L24" s="58"/>
      <c r="M24" s="172"/>
      <c r="N24" s="95"/>
      <c r="O24" s="95"/>
      <c r="P24" s="94"/>
      <c r="Q24" s="94"/>
      <c r="R24" s="93"/>
      <c r="S24" s="173"/>
      <c r="T24" s="157">
        <f t="shared" si="1"/>
        <v>0</v>
      </c>
      <c r="U24" s="164">
        <f t="shared" si="2"/>
        <v>0</v>
      </c>
      <c r="V24" s="157">
        <f t="shared" si="3"/>
        <v>0</v>
      </c>
      <c r="W24" s="164">
        <f t="shared" si="4"/>
        <v>0</v>
      </c>
      <c r="X24" s="165">
        <f t="shared" si="5"/>
        <v>80000</v>
      </c>
      <c r="Y24" s="166" t="str">
        <f t="shared" si="6"/>
        <v/>
      </c>
    </row>
    <row r="25" spans="1:25" ht="20" customHeight="1">
      <c r="A25" s="3">
        <f t="shared" si="0"/>
        <v>13</v>
      </c>
      <c r="B25" s="96"/>
      <c r="C25" s="96"/>
      <c r="D25" s="8"/>
      <c r="E25" s="8"/>
      <c r="F25" s="214"/>
      <c r="G25" s="9"/>
      <c r="H25" s="57"/>
      <c r="I25" s="211"/>
      <c r="J25" s="62"/>
      <c r="K25" s="63"/>
      <c r="L25" s="58"/>
      <c r="M25" s="172"/>
      <c r="N25" s="95"/>
      <c r="O25" s="95"/>
      <c r="P25" s="94"/>
      <c r="Q25" s="94"/>
      <c r="R25" s="93"/>
      <c r="S25" s="173"/>
      <c r="T25" s="157">
        <f t="shared" si="1"/>
        <v>0</v>
      </c>
      <c r="U25" s="164">
        <f t="shared" si="2"/>
        <v>0</v>
      </c>
      <c r="V25" s="157">
        <f t="shared" si="3"/>
        <v>0</v>
      </c>
      <c r="W25" s="164">
        <f t="shared" si="4"/>
        <v>0</v>
      </c>
      <c r="X25" s="165">
        <f t="shared" si="5"/>
        <v>80000</v>
      </c>
      <c r="Y25" s="166" t="str">
        <f t="shared" si="6"/>
        <v/>
      </c>
    </row>
    <row r="26" spans="1:25" ht="20" customHeight="1">
      <c r="A26" s="3">
        <f t="shared" si="0"/>
        <v>14</v>
      </c>
      <c r="B26" s="96"/>
      <c r="C26" s="96"/>
      <c r="D26" s="8"/>
      <c r="E26" s="8"/>
      <c r="F26" s="213"/>
      <c r="G26" s="9"/>
      <c r="H26" s="57"/>
      <c r="I26" s="212"/>
      <c r="J26" s="69"/>
      <c r="K26" s="70"/>
      <c r="L26" s="58"/>
      <c r="M26" s="172"/>
      <c r="N26" s="95"/>
      <c r="O26" s="95"/>
      <c r="P26" s="94"/>
      <c r="Q26" s="94"/>
      <c r="R26" s="93"/>
      <c r="S26" s="173"/>
      <c r="T26" s="157">
        <f t="shared" si="1"/>
        <v>0</v>
      </c>
      <c r="U26" s="164">
        <f t="shared" si="2"/>
        <v>0</v>
      </c>
      <c r="V26" s="157">
        <f t="shared" si="3"/>
        <v>0</v>
      </c>
      <c r="W26" s="164">
        <f t="shared" si="4"/>
        <v>0</v>
      </c>
      <c r="X26" s="165">
        <f t="shared" si="5"/>
        <v>80000</v>
      </c>
      <c r="Y26" s="166" t="str">
        <f t="shared" si="6"/>
        <v/>
      </c>
    </row>
    <row r="27" spans="1:25" ht="20" customHeight="1">
      <c r="A27" s="3">
        <f t="shared" si="0"/>
        <v>15</v>
      </c>
      <c r="B27" s="96"/>
      <c r="C27" s="96"/>
      <c r="D27" s="8"/>
      <c r="E27" s="8"/>
      <c r="F27" s="213"/>
      <c r="G27" s="9"/>
      <c r="H27" s="57"/>
      <c r="I27" s="212"/>
      <c r="J27" s="62"/>
      <c r="K27" s="63"/>
      <c r="L27" s="58"/>
      <c r="M27" s="172"/>
      <c r="N27" s="95"/>
      <c r="O27" s="95"/>
      <c r="P27" s="94"/>
      <c r="Q27" s="94"/>
      <c r="R27" s="93"/>
      <c r="S27" s="173"/>
      <c r="T27" s="157">
        <f t="shared" si="1"/>
        <v>0</v>
      </c>
      <c r="U27" s="164">
        <f t="shared" si="2"/>
        <v>0</v>
      </c>
      <c r="V27" s="157">
        <f t="shared" si="3"/>
        <v>0</v>
      </c>
      <c r="W27" s="164">
        <f t="shared" si="4"/>
        <v>0</v>
      </c>
      <c r="X27" s="165">
        <f t="shared" si="5"/>
        <v>80000</v>
      </c>
      <c r="Y27" s="166" t="str">
        <f t="shared" si="6"/>
        <v/>
      </c>
    </row>
    <row r="28" spans="1:25" ht="20" customHeight="1">
      <c r="A28" s="3">
        <f t="shared" si="0"/>
        <v>16</v>
      </c>
      <c r="B28" s="96"/>
      <c r="C28" s="96"/>
      <c r="D28" s="8"/>
      <c r="E28" s="8"/>
      <c r="F28" s="213"/>
      <c r="G28" s="9"/>
      <c r="H28" s="57"/>
      <c r="I28" s="211"/>
      <c r="J28" s="62"/>
      <c r="K28" s="63"/>
      <c r="L28" s="58"/>
      <c r="M28" s="172"/>
      <c r="N28" s="95"/>
      <c r="O28" s="95"/>
      <c r="P28" s="94"/>
      <c r="Q28" s="94"/>
      <c r="R28" s="93"/>
      <c r="S28" s="173"/>
      <c r="T28" s="157">
        <f t="shared" si="1"/>
        <v>0</v>
      </c>
      <c r="U28" s="164">
        <f t="shared" si="2"/>
        <v>0</v>
      </c>
      <c r="V28" s="157">
        <f t="shared" si="3"/>
        <v>0</v>
      </c>
      <c r="W28" s="164">
        <f t="shared" si="4"/>
        <v>0</v>
      </c>
      <c r="X28" s="165">
        <f t="shared" si="5"/>
        <v>80000</v>
      </c>
      <c r="Y28" s="166" t="str">
        <f t="shared" si="6"/>
        <v/>
      </c>
    </row>
    <row r="29" spans="1:25" ht="20" customHeight="1">
      <c r="A29" s="3">
        <f t="shared" si="0"/>
        <v>17</v>
      </c>
      <c r="B29" s="96"/>
      <c r="C29" s="96"/>
      <c r="D29" s="8"/>
      <c r="E29" s="8"/>
      <c r="F29" s="213"/>
      <c r="G29" s="9"/>
      <c r="H29" s="57"/>
      <c r="I29" s="211"/>
      <c r="J29" s="62"/>
      <c r="K29" s="63"/>
      <c r="L29" s="58"/>
      <c r="M29" s="172"/>
      <c r="N29" s="95"/>
      <c r="O29" s="95"/>
      <c r="P29" s="94"/>
      <c r="Q29" s="94"/>
      <c r="R29" s="93"/>
      <c r="S29" s="173"/>
      <c r="T29" s="157">
        <f t="shared" si="1"/>
        <v>0</v>
      </c>
      <c r="U29" s="164">
        <f t="shared" si="2"/>
        <v>0</v>
      </c>
      <c r="V29" s="157">
        <f t="shared" si="3"/>
        <v>0</v>
      </c>
      <c r="W29" s="164">
        <f t="shared" si="4"/>
        <v>0</v>
      </c>
      <c r="X29" s="165">
        <f t="shared" si="5"/>
        <v>80000</v>
      </c>
      <c r="Y29" s="166" t="str">
        <f t="shared" si="6"/>
        <v/>
      </c>
    </row>
    <row r="30" spans="1:25" ht="20" customHeight="1">
      <c r="A30" s="3">
        <f t="shared" si="0"/>
        <v>18</v>
      </c>
      <c r="B30" s="99"/>
      <c r="C30" s="96"/>
      <c r="D30" s="25"/>
      <c r="E30" s="8"/>
      <c r="F30" s="210"/>
      <c r="G30" s="9"/>
      <c r="H30" s="57"/>
      <c r="I30" s="211"/>
      <c r="J30" s="69"/>
      <c r="K30" s="70"/>
      <c r="L30" s="58"/>
      <c r="M30" s="172"/>
      <c r="N30" s="95"/>
      <c r="O30" s="95"/>
      <c r="P30" s="94"/>
      <c r="Q30" s="94"/>
      <c r="R30" s="93"/>
      <c r="S30" s="173"/>
      <c r="T30" s="157">
        <f t="shared" si="1"/>
        <v>0</v>
      </c>
      <c r="U30" s="164">
        <f t="shared" si="2"/>
        <v>0</v>
      </c>
      <c r="V30" s="157">
        <f t="shared" si="3"/>
        <v>0</v>
      </c>
      <c r="W30" s="164">
        <f t="shared" si="4"/>
        <v>0</v>
      </c>
      <c r="X30" s="165">
        <f t="shared" si="5"/>
        <v>80000</v>
      </c>
      <c r="Y30" s="166" t="str">
        <f t="shared" si="6"/>
        <v/>
      </c>
    </row>
    <row r="31" spans="1:25" ht="20" customHeight="1">
      <c r="A31" s="3">
        <f t="shared" si="0"/>
        <v>19</v>
      </c>
      <c r="B31" s="96"/>
      <c r="C31" s="96"/>
      <c r="D31" s="8"/>
      <c r="E31" s="25"/>
      <c r="F31" s="210"/>
      <c r="G31" s="9"/>
      <c r="H31" s="57"/>
      <c r="I31" s="211"/>
      <c r="J31" s="62"/>
      <c r="K31" s="63"/>
      <c r="L31" s="58"/>
      <c r="M31" s="172"/>
      <c r="N31" s="95"/>
      <c r="O31" s="95"/>
      <c r="P31" s="94"/>
      <c r="Q31" s="94"/>
      <c r="R31" s="93"/>
      <c r="S31" s="173"/>
      <c r="T31" s="157">
        <f t="shared" si="1"/>
        <v>0</v>
      </c>
      <c r="U31" s="164">
        <f t="shared" si="2"/>
        <v>0</v>
      </c>
      <c r="V31" s="157">
        <f t="shared" si="3"/>
        <v>0</v>
      </c>
      <c r="W31" s="164">
        <f t="shared" si="4"/>
        <v>0</v>
      </c>
      <c r="X31" s="165">
        <f t="shared" si="5"/>
        <v>80000</v>
      </c>
      <c r="Y31" s="166" t="str">
        <f t="shared" si="6"/>
        <v/>
      </c>
    </row>
    <row r="32" spans="1:25" ht="20" customHeight="1">
      <c r="A32" s="3">
        <f t="shared" si="0"/>
        <v>20</v>
      </c>
      <c r="B32" s="96"/>
      <c r="C32" s="96"/>
      <c r="D32" s="8"/>
      <c r="E32" s="8"/>
      <c r="F32" s="210"/>
      <c r="G32" s="9"/>
      <c r="H32" s="57"/>
      <c r="I32" s="211"/>
      <c r="J32" s="62"/>
      <c r="K32" s="63"/>
      <c r="L32" s="58"/>
      <c r="M32" s="172"/>
      <c r="N32" s="95"/>
      <c r="O32" s="95"/>
      <c r="P32" s="94"/>
      <c r="Q32" s="94"/>
      <c r="R32" s="93"/>
      <c r="S32" s="173"/>
      <c r="T32" s="157">
        <f t="shared" si="1"/>
        <v>0</v>
      </c>
      <c r="U32" s="164">
        <f t="shared" si="2"/>
        <v>0</v>
      </c>
      <c r="V32" s="157">
        <f t="shared" si="3"/>
        <v>0</v>
      </c>
      <c r="W32" s="164">
        <f t="shared" si="4"/>
        <v>0</v>
      </c>
      <c r="X32" s="165">
        <f t="shared" si="5"/>
        <v>80000</v>
      </c>
      <c r="Y32" s="166" t="str">
        <f t="shared" si="6"/>
        <v/>
      </c>
    </row>
    <row r="33" spans="1:25" ht="20" customHeight="1">
      <c r="A33" s="3">
        <f t="shared" si="0"/>
        <v>21</v>
      </c>
      <c r="B33" s="96"/>
      <c r="C33" s="96"/>
      <c r="D33" s="8"/>
      <c r="E33" s="8"/>
      <c r="F33" s="210"/>
      <c r="G33" s="9"/>
      <c r="H33" s="57"/>
      <c r="I33" s="211"/>
      <c r="J33" s="62"/>
      <c r="K33" s="63"/>
      <c r="L33" s="58"/>
      <c r="M33" s="172"/>
      <c r="N33" s="95"/>
      <c r="O33" s="95"/>
      <c r="P33" s="94"/>
      <c r="Q33" s="94"/>
      <c r="R33" s="93"/>
      <c r="S33" s="173"/>
      <c r="T33" s="157">
        <f t="shared" si="1"/>
        <v>0</v>
      </c>
      <c r="U33" s="164">
        <f t="shared" si="2"/>
        <v>0</v>
      </c>
      <c r="V33" s="157">
        <f t="shared" si="3"/>
        <v>0</v>
      </c>
      <c r="W33" s="164">
        <f t="shared" si="4"/>
        <v>0</v>
      </c>
      <c r="X33" s="165">
        <f t="shared" si="5"/>
        <v>80000</v>
      </c>
      <c r="Y33" s="166" t="str">
        <f t="shared" si="6"/>
        <v/>
      </c>
    </row>
    <row r="34" spans="1:25" ht="20" customHeight="1">
      <c r="A34" s="3">
        <f t="shared" si="0"/>
        <v>22</v>
      </c>
      <c r="B34" s="96"/>
      <c r="C34" s="96"/>
      <c r="D34" s="8"/>
      <c r="E34" s="8"/>
      <c r="F34" s="210"/>
      <c r="G34" s="9"/>
      <c r="H34" s="57"/>
      <c r="I34" s="68"/>
      <c r="J34" s="69"/>
      <c r="K34" s="70"/>
      <c r="L34" s="58"/>
      <c r="M34" s="172"/>
      <c r="N34" s="95"/>
      <c r="O34" s="95"/>
      <c r="P34" s="94"/>
      <c r="Q34" s="94"/>
      <c r="R34" s="93"/>
      <c r="S34" s="173"/>
      <c r="T34" s="157">
        <f t="shared" si="1"/>
        <v>0</v>
      </c>
      <c r="U34" s="164">
        <f t="shared" si="2"/>
        <v>0</v>
      </c>
      <c r="V34" s="157">
        <f t="shared" si="3"/>
        <v>0</v>
      </c>
      <c r="W34" s="164">
        <f t="shared" si="4"/>
        <v>0</v>
      </c>
      <c r="X34" s="165">
        <f t="shared" si="5"/>
        <v>80000</v>
      </c>
      <c r="Y34" s="166" t="str">
        <f t="shared" si="6"/>
        <v/>
      </c>
    </row>
    <row r="35" spans="1:25" ht="20" customHeight="1">
      <c r="A35" s="3">
        <f t="shared" si="0"/>
        <v>23</v>
      </c>
      <c r="B35" s="96"/>
      <c r="C35" s="96"/>
      <c r="D35" s="8"/>
      <c r="E35" s="8"/>
      <c r="F35" s="210"/>
      <c r="G35" s="9"/>
      <c r="H35" s="57"/>
      <c r="I35" s="68"/>
      <c r="J35" s="62"/>
      <c r="K35" s="63"/>
      <c r="L35" s="58"/>
      <c r="M35" s="172"/>
      <c r="N35" s="95"/>
      <c r="O35" s="95"/>
      <c r="P35" s="94"/>
      <c r="Q35" s="94"/>
      <c r="R35" s="93"/>
      <c r="S35" s="173"/>
      <c r="T35" s="157">
        <f t="shared" si="1"/>
        <v>0</v>
      </c>
      <c r="U35" s="164">
        <f t="shared" si="2"/>
        <v>0</v>
      </c>
      <c r="V35" s="157">
        <f t="shared" si="3"/>
        <v>0</v>
      </c>
      <c r="W35" s="164">
        <f t="shared" si="4"/>
        <v>0</v>
      </c>
      <c r="X35" s="165">
        <f t="shared" si="5"/>
        <v>80000</v>
      </c>
      <c r="Y35" s="166" t="str">
        <f t="shared" si="6"/>
        <v/>
      </c>
    </row>
    <row r="36" spans="1:25" ht="20" customHeight="1">
      <c r="A36" s="3">
        <f t="shared" si="0"/>
        <v>24</v>
      </c>
      <c r="B36" s="96"/>
      <c r="C36" s="96"/>
      <c r="D36" s="8"/>
      <c r="E36" s="8"/>
      <c r="F36" s="210"/>
      <c r="G36" s="9"/>
      <c r="H36" s="57"/>
      <c r="I36" s="68"/>
      <c r="J36" s="62"/>
      <c r="K36" s="63"/>
      <c r="L36" s="58"/>
      <c r="M36" s="172"/>
      <c r="N36" s="95"/>
      <c r="O36" s="95"/>
      <c r="P36" s="94"/>
      <c r="Q36" s="94"/>
      <c r="R36" s="93"/>
      <c r="S36" s="173"/>
      <c r="T36" s="157">
        <f t="shared" si="1"/>
        <v>0</v>
      </c>
      <c r="U36" s="164">
        <f t="shared" si="2"/>
        <v>0</v>
      </c>
      <c r="V36" s="157">
        <f t="shared" si="3"/>
        <v>0</v>
      </c>
      <c r="W36" s="164">
        <f t="shared" si="4"/>
        <v>0</v>
      </c>
      <c r="X36" s="165">
        <f t="shared" si="5"/>
        <v>80000</v>
      </c>
      <c r="Y36" s="166" t="str">
        <f t="shared" si="6"/>
        <v/>
      </c>
    </row>
    <row r="37" spans="1:25" ht="20" customHeight="1">
      <c r="A37" s="3">
        <f t="shared" si="0"/>
        <v>25</v>
      </c>
      <c r="B37" s="96"/>
      <c r="C37" s="96"/>
      <c r="D37" s="8"/>
      <c r="E37" s="8"/>
      <c r="F37" s="210"/>
      <c r="G37" s="9"/>
      <c r="H37" s="57"/>
      <c r="I37" s="68"/>
      <c r="J37" s="62"/>
      <c r="K37" s="63"/>
      <c r="L37" s="58"/>
      <c r="M37" s="172"/>
      <c r="N37" s="95"/>
      <c r="O37" s="95"/>
      <c r="P37" s="94"/>
      <c r="Q37" s="94"/>
      <c r="R37" s="93"/>
      <c r="S37" s="173"/>
      <c r="T37" s="157">
        <f t="shared" si="1"/>
        <v>0</v>
      </c>
      <c r="U37" s="164">
        <f t="shared" si="2"/>
        <v>0</v>
      </c>
      <c r="V37" s="157">
        <f t="shared" si="3"/>
        <v>0</v>
      </c>
      <c r="W37" s="164">
        <f t="shared" si="4"/>
        <v>0</v>
      </c>
      <c r="X37" s="165">
        <f t="shared" si="5"/>
        <v>80000</v>
      </c>
      <c r="Y37" s="166" t="str">
        <f t="shared" si="6"/>
        <v/>
      </c>
    </row>
    <row r="38" spans="1:25" ht="20" customHeight="1">
      <c r="A38" s="3">
        <f t="shared" si="0"/>
        <v>26</v>
      </c>
      <c r="B38" s="96"/>
      <c r="C38" s="96"/>
      <c r="D38" s="8"/>
      <c r="E38" s="8"/>
      <c r="F38" s="210"/>
      <c r="G38" s="9"/>
      <c r="H38" s="57"/>
      <c r="I38" s="68"/>
      <c r="J38" s="62"/>
      <c r="K38" s="63"/>
      <c r="L38" s="58"/>
      <c r="M38" s="172"/>
      <c r="N38" s="95"/>
      <c r="O38" s="95"/>
      <c r="P38" s="94"/>
      <c r="Q38" s="94"/>
      <c r="R38" s="93"/>
      <c r="S38" s="173"/>
      <c r="T38" s="157">
        <f t="shared" si="1"/>
        <v>0</v>
      </c>
      <c r="U38" s="164">
        <f t="shared" si="2"/>
        <v>0</v>
      </c>
      <c r="V38" s="157">
        <f t="shared" si="3"/>
        <v>0</v>
      </c>
      <c r="W38" s="164">
        <f t="shared" si="4"/>
        <v>0</v>
      </c>
      <c r="X38" s="165">
        <f t="shared" si="5"/>
        <v>80000</v>
      </c>
      <c r="Y38" s="166" t="str">
        <f t="shared" si="6"/>
        <v/>
      </c>
    </row>
    <row r="39" spans="1:25" ht="20" customHeight="1">
      <c r="A39" s="3">
        <f t="shared" si="0"/>
        <v>27</v>
      </c>
      <c r="B39" s="96"/>
      <c r="C39" s="96"/>
      <c r="D39" s="8"/>
      <c r="E39" s="8"/>
      <c r="F39" s="210"/>
      <c r="G39" s="9"/>
      <c r="H39" s="57"/>
      <c r="I39" s="68"/>
      <c r="J39" s="62"/>
      <c r="K39" s="63"/>
      <c r="L39" s="58"/>
      <c r="M39" s="172"/>
      <c r="N39" s="95"/>
      <c r="O39" s="95"/>
      <c r="P39" s="94"/>
      <c r="Q39" s="94"/>
      <c r="R39" s="93"/>
      <c r="S39" s="173"/>
      <c r="T39" s="157">
        <f t="shared" si="1"/>
        <v>0</v>
      </c>
      <c r="U39" s="164">
        <f t="shared" si="2"/>
        <v>0</v>
      </c>
      <c r="V39" s="157">
        <f t="shared" si="3"/>
        <v>0</v>
      </c>
      <c r="W39" s="164">
        <f t="shared" si="4"/>
        <v>0</v>
      </c>
      <c r="X39" s="165">
        <f t="shared" si="5"/>
        <v>80000</v>
      </c>
      <c r="Y39" s="166" t="str">
        <f t="shared" si="6"/>
        <v/>
      </c>
    </row>
    <row r="40" spans="1:25" ht="20" customHeight="1">
      <c r="A40" s="3">
        <f t="shared" si="0"/>
        <v>28</v>
      </c>
      <c r="B40" s="96"/>
      <c r="C40" s="96"/>
      <c r="D40" s="8"/>
      <c r="E40" s="8"/>
      <c r="F40" s="9"/>
      <c r="G40" s="9"/>
      <c r="H40" s="57"/>
      <c r="I40" s="68"/>
      <c r="J40" s="62"/>
      <c r="K40" s="63"/>
      <c r="L40" s="58"/>
      <c r="M40" s="172"/>
      <c r="N40" s="95"/>
      <c r="O40" s="95"/>
      <c r="P40" s="94"/>
      <c r="Q40" s="94"/>
      <c r="R40" s="93"/>
      <c r="S40" s="173"/>
      <c r="T40" s="157">
        <f t="shared" si="1"/>
        <v>0</v>
      </c>
      <c r="U40" s="164">
        <f t="shared" si="2"/>
        <v>0</v>
      </c>
      <c r="V40" s="157">
        <f t="shared" si="3"/>
        <v>0</v>
      </c>
      <c r="W40" s="164">
        <f t="shared" si="4"/>
        <v>0</v>
      </c>
      <c r="X40" s="165">
        <f t="shared" si="5"/>
        <v>80000</v>
      </c>
      <c r="Y40" s="166" t="str">
        <f t="shared" si="6"/>
        <v/>
      </c>
    </row>
    <row r="41" spans="1:25" ht="20" customHeight="1">
      <c r="A41" s="3">
        <f t="shared" si="0"/>
        <v>29</v>
      </c>
      <c r="B41" s="96"/>
      <c r="C41" s="96"/>
      <c r="D41" s="8"/>
      <c r="E41" s="8"/>
      <c r="F41" s="9"/>
      <c r="G41" s="9"/>
      <c r="H41" s="57"/>
      <c r="I41" s="68"/>
      <c r="J41" s="62"/>
      <c r="K41" s="63"/>
      <c r="L41" s="58"/>
      <c r="M41" s="172"/>
      <c r="N41" s="95"/>
      <c r="O41" s="95"/>
      <c r="P41" s="94"/>
      <c r="Q41" s="94"/>
      <c r="R41" s="93"/>
      <c r="S41" s="173"/>
      <c r="T41" s="157">
        <f t="shared" si="1"/>
        <v>0</v>
      </c>
      <c r="U41" s="164">
        <f t="shared" si="2"/>
        <v>0</v>
      </c>
      <c r="V41" s="157">
        <f t="shared" si="3"/>
        <v>0</v>
      </c>
      <c r="W41" s="164">
        <f t="shared" si="4"/>
        <v>0</v>
      </c>
      <c r="X41" s="165">
        <f t="shared" si="5"/>
        <v>80000</v>
      </c>
      <c r="Y41" s="166" t="str">
        <f t="shared" si="6"/>
        <v/>
      </c>
    </row>
    <row r="42" spans="1:25" ht="20" customHeight="1">
      <c r="A42" s="3">
        <f t="shared" si="0"/>
        <v>30</v>
      </c>
      <c r="B42" s="96"/>
      <c r="C42" s="96"/>
      <c r="D42" s="8"/>
      <c r="E42" s="8"/>
      <c r="F42" s="9"/>
      <c r="G42" s="9"/>
      <c r="H42" s="57"/>
      <c r="I42" s="68"/>
      <c r="J42" s="62"/>
      <c r="K42" s="63"/>
      <c r="L42" s="58"/>
      <c r="M42" s="172"/>
      <c r="N42" s="95"/>
      <c r="O42" s="95"/>
      <c r="P42" s="94"/>
      <c r="Q42" s="94"/>
      <c r="R42" s="93"/>
      <c r="S42" s="173"/>
      <c r="T42" s="157">
        <f t="shared" si="1"/>
        <v>0</v>
      </c>
      <c r="U42" s="164">
        <f t="shared" si="2"/>
        <v>0</v>
      </c>
      <c r="V42" s="157">
        <f t="shared" si="3"/>
        <v>0</v>
      </c>
      <c r="W42" s="164">
        <f t="shared" si="4"/>
        <v>0</v>
      </c>
      <c r="X42" s="165">
        <f t="shared" si="5"/>
        <v>80000</v>
      </c>
      <c r="Y42" s="166" t="str">
        <f t="shared" si="6"/>
        <v/>
      </c>
    </row>
    <row r="43" spans="1:25" ht="20" customHeight="1">
      <c r="A43" s="3">
        <f t="shared" si="0"/>
        <v>31</v>
      </c>
      <c r="B43" s="96"/>
      <c r="C43" s="96"/>
      <c r="D43" s="8"/>
      <c r="E43" s="8"/>
      <c r="F43" s="9"/>
      <c r="G43" s="9"/>
      <c r="H43" s="57"/>
      <c r="I43" s="68"/>
      <c r="J43" s="62"/>
      <c r="K43" s="63"/>
      <c r="L43" s="58"/>
      <c r="M43" s="172"/>
      <c r="N43" s="95"/>
      <c r="O43" s="95"/>
      <c r="P43" s="94"/>
      <c r="Q43" s="94"/>
      <c r="R43" s="93"/>
      <c r="S43" s="173"/>
      <c r="T43" s="157">
        <f t="shared" si="1"/>
        <v>0</v>
      </c>
      <c r="U43" s="164">
        <f t="shared" si="2"/>
        <v>0</v>
      </c>
      <c r="V43" s="157">
        <f t="shared" si="3"/>
        <v>0</v>
      </c>
      <c r="W43" s="164">
        <f t="shared" si="4"/>
        <v>0</v>
      </c>
      <c r="X43" s="165">
        <f t="shared" si="5"/>
        <v>80000</v>
      </c>
      <c r="Y43" s="166" t="str">
        <f t="shared" si="6"/>
        <v/>
      </c>
    </row>
    <row r="44" spans="1:25" ht="20" customHeight="1">
      <c r="A44" s="3">
        <f t="shared" si="0"/>
        <v>32</v>
      </c>
      <c r="B44" s="96"/>
      <c r="C44" s="96"/>
      <c r="D44" s="8"/>
      <c r="E44" s="8"/>
      <c r="F44" s="9"/>
      <c r="G44" s="9"/>
      <c r="H44" s="57"/>
      <c r="I44" s="68"/>
      <c r="J44" s="62"/>
      <c r="K44" s="63"/>
      <c r="L44" s="58"/>
      <c r="M44" s="172"/>
      <c r="N44" s="95"/>
      <c r="O44" s="95"/>
      <c r="P44" s="94"/>
      <c r="Q44" s="94"/>
      <c r="R44" s="93"/>
      <c r="S44" s="173"/>
      <c r="T44" s="157">
        <f t="shared" si="1"/>
        <v>0</v>
      </c>
      <c r="U44" s="164">
        <f t="shared" si="2"/>
        <v>0</v>
      </c>
      <c r="V44" s="157">
        <f t="shared" si="3"/>
        <v>0</v>
      </c>
      <c r="W44" s="164">
        <f t="shared" si="4"/>
        <v>0</v>
      </c>
      <c r="X44" s="165">
        <f t="shared" si="5"/>
        <v>80000</v>
      </c>
      <c r="Y44" s="166" t="str">
        <f t="shared" si="6"/>
        <v/>
      </c>
    </row>
    <row r="45" spans="1:25" ht="20" customHeight="1">
      <c r="A45" s="3">
        <f t="shared" si="0"/>
        <v>33</v>
      </c>
      <c r="B45" s="96"/>
      <c r="C45" s="96"/>
      <c r="D45" s="8"/>
      <c r="E45" s="8"/>
      <c r="F45" s="9"/>
      <c r="G45" s="9"/>
      <c r="H45" s="57"/>
      <c r="I45" s="68"/>
      <c r="J45" s="62"/>
      <c r="K45" s="63"/>
      <c r="L45" s="58"/>
      <c r="M45" s="172"/>
      <c r="N45" s="97"/>
      <c r="O45" s="97"/>
      <c r="P45" s="94"/>
      <c r="Q45" s="94"/>
      <c r="R45" s="93"/>
      <c r="S45" s="173"/>
      <c r="T45" s="157">
        <f t="shared" si="1"/>
        <v>0</v>
      </c>
      <c r="U45" s="164">
        <f t="shared" si="2"/>
        <v>0</v>
      </c>
      <c r="V45" s="157">
        <f t="shared" si="3"/>
        <v>0</v>
      </c>
      <c r="W45" s="164">
        <f t="shared" si="4"/>
        <v>0</v>
      </c>
      <c r="X45" s="165">
        <f t="shared" si="5"/>
        <v>80000</v>
      </c>
      <c r="Y45" s="166" t="str">
        <f t="shared" si="6"/>
        <v/>
      </c>
    </row>
    <row r="46" spans="1:25" ht="20" customHeight="1">
      <c r="A46" s="3">
        <f t="shared" si="0"/>
        <v>34</v>
      </c>
      <c r="B46" s="96"/>
      <c r="C46" s="96"/>
      <c r="D46" s="8"/>
      <c r="E46" s="8"/>
      <c r="F46" s="9"/>
      <c r="G46" s="9"/>
      <c r="H46" s="57"/>
      <c r="I46" s="68"/>
      <c r="J46" s="62"/>
      <c r="K46" s="63"/>
      <c r="L46" s="58"/>
      <c r="M46" s="172"/>
      <c r="N46" s="95"/>
      <c r="O46" s="95"/>
      <c r="P46" s="94"/>
      <c r="Q46" s="94"/>
      <c r="R46" s="93"/>
      <c r="S46" s="173"/>
      <c r="T46" s="157">
        <f t="shared" si="1"/>
        <v>0</v>
      </c>
      <c r="U46" s="164">
        <f t="shared" si="2"/>
        <v>0</v>
      </c>
      <c r="V46" s="157">
        <f t="shared" si="3"/>
        <v>0</v>
      </c>
      <c r="W46" s="164">
        <f t="shared" si="4"/>
        <v>0</v>
      </c>
      <c r="X46" s="165">
        <f t="shared" si="5"/>
        <v>80000</v>
      </c>
      <c r="Y46" s="166" t="str">
        <f t="shared" si="6"/>
        <v/>
      </c>
    </row>
    <row r="47" spans="1:25" ht="20" customHeight="1">
      <c r="A47" s="3">
        <f t="shared" si="0"/>
        <v>35</v>
      </c>
      <c r="B47" s="96"/>
      <c r="C47" s="96"/>
      <c r="D47" s="8"/>
      <c r="E47" s="8"/>
      <c r="F47" s="9"/>
      <c r="G47" s="9"/>
      <c r="H47" s="57"/>
      <c r="I47" s="68"/>
      <c r="J47" s="62"/>
      <c r="K47" s="63"/>
      <c r="L47" s="58"/>
      <c r="M47" s="172"/>
      <c r="N47" s="95"/>
      <c r="O47" s="95"/>
      <c r="P47" s="94"/>
      <c r="Q47" s="94"/>
      <c r="R47" s="93"/>
      <c r="S47" s="173"/>
      <c r="T47" s="157">
        <f t="shared" si="1"/>
        <v>0</v>
      </c>
      <c r="U47" s="164">
        <f t="shared" si="2"/>
        <v>0</v>
      </c>
      <c r="V47" s="157">
        <f t="shared" si="3"/>
        <v>0</v>
      </c>
      <c r="W47" s="164">
        <f t="shared" si="4"/>
        <v>0</v>
      </c>
      <c r="X47" s="165">
        <f t="shared" si="5"/>
        <v>80000</v>
      </c>
      <c r="Y47" s="166" t="str">
        <f t="shared" si="6"/>
        <v/>
      </c>
    </row>
    <row r="48" spans="1:25" ht="20" customHeight="1">
      <c r="A48" s="3">
        <f t="shared" si="0"/>
        <v>36</v>
      </c>
      <c r="B48" s="96"/>
      <c r="C48" s="96"/>
      <c r="D48" s="8"/>
      <c r="E48" s="8"/>
      <c r="F48" s="9"/>
      <c r="G48" s="9"/>
      <c r="H48" s="57"/>
      <c r="I48" s="68"/>
      <c r="J48" s="62"/>
      <c r="K48" s="63"/>
      <c r="L48" s="58"/>
      <c r="M48" s="172"/>
      <c r="N48" s="95"/>
      <c r="O48" s="95"/>
      <c r="P48" s="94"/>
      <c r="Q48" s="94"/>
      <c r="R48" s="93"/>
      <c r="S48" s="173"/>
      <c r="T48" s="157">
        <f t="shared" si="1"/>
        <v>0</v>
      </c>
      <c r="U48" s="164">
        <f t="shared" si="2"/>
        <v>0</v>
      </c>
      <c r="V48" s="157">
        <f t="shared" si="3"/>
        <v>0</v>
      </c>
      <c r="W48" s="164">
        <f t="shared" si="4"/>
        <v>0</v>
      </c>
      <c r="X48" s="165">
        <f t="shared" si="5"/>
        <v>80000</v>
      </c>
      <c r="Y48" s="166" t="str">
        <f t="shared" si="6"/>
        <v/>
      </c>
    </row>
    <row r="49" spans="1:25" ht="20" customHeight="1">
      <c r="A49" s="3">
        <f t="shared" si="0"/>
        <v>37</v>
      </c>
      <c r="B49" s="96"/>
      <c r="C49" s="96"/>
      <c r="D49" s="8"/>
      <c r="E49" s="8"/>
      <c r="F49" s="9"/>
      <c r="G49" s="9"/>
      <c r="H49" s="57"/>
      <c r="I49" s="68"/>
      <c r="J49" s="62"/>
      <c r="K49" s="63"/>
      <c r="L49" s="58"/>
      <c r="M49" s="172"/>
      <c r="N49" s="95"/>
      <c r="O49" s="95"/>
      <c r="P49" s="94"/>
      <c r="Q49" s="94"/>
      <c r="R49" s="93"/>
      <c r="S49" s="173"/>
      <c r="T49" s="157">
        <f t="shared" si="1"/>
        <v>0</v>
      </c>
      <c r="U49" s="164">
        <f t="shared" si="2"/>
        <v>0</v>
      </c>
      <c r="V49" s="157">
        <f t="shared" si="3"/>
        <v>0</v>
      </c>
      <c r="W49" s="164">
        <f t="shared" si="4"/>
        <v>0</v>
      </c>
      <c r="X49" s="165">
        <f t="shared" si="5"/>
        <v>80000</v>
      </c>
      <c r="Y49" s="166" t="str">
        <f t="shared" si="6"/>
        <v/>
      </c>
    </row>
    <row r="50" spans="1:25" ht="20" customHeight="1">
      <c r="A50" s="3">
        <f t="shared" si="0"/>
        <v>38</v>
      </c>
      <c r="B50" s="96"/>
      <c r="C50" s="96"/>
      <c r="D50" s="8"/>
      <c r="E50" s="8"/>
      <c r="F50" s="9"/>
      <c r="G50" s="9"/>
      <c r="H50" s="57"/>
      <c r="I50" s="68"/>
      <c r="J50" s="62"/>
      <c r="K50" s="63"/>
      <c r="L50" s="58"/>
      <c r="M50" s="172"/>
      <c r="N50" s="95"/>
      <c r="O50" s="95"/>
      <c r="P50" s="94"/>
      <c r="Q50" s="94"/>
      <c r="R50" s="93"/>
      <c r="S50" s="173"/>
      <c r="T50" s="157">
        <f t="shared" si="1"/>
        <v>0</v>
      </c>
      <c r="U50" s="164">
        <f t="shared" si="2"/>
        <v>0</v>
      </c>
      <c r="V50" s="157">
        <f t="shared" si="3"/>
        <v>0</v>
      </c>
      <c r="W50" s="164">
        <f t="shared" si="4"/>
        <v>0</v>
      </c>
      <c r="X50" s="165">
        <f t="shared" si="5"/>
        <v>80000</v>
      </c>
      <c r="Y50" s="166" t="str">
        <f t="shared" si="6"/>
        <v/>
      </c>
    </row>
    <row r="51" spans="1:25" ht="20" customHeight="1">
      <c r="A51" s="3">
        <f t="shared" si="0"/>
        <v>39</v>
      </c>
      <c r="B51" s="96"/>
      <c r="C51" s="96"/>
      <c r="D51" s="8"/>
      <c r="E51" s="8"/>
      <c r="F51" s="9"/>
      <c r="G51" s="9"/>
      <c r="H51" s="57"/>
      <c r="I51" s="68"/>
      <c r="J51" s="62"/>
      <c r="K51" s="63"/>
      <c r="L51" s="58"/>
      <c r="M51" s="172"/>
      <c r="N51" s="95"/>
      <c r="O51" s="95"/>
      <c r="P51" s="94"/>
      <c r="Q51" s="94"/>
      <c r="R51" s="93"/>
      <c r="S51" s="173"/>
      <c r="T51" s="157">
        <f t="shared" si="1"/>
        <v>0</v>
      </c>
      <c r="U51" s="164">
        <f t="shared" si="2"/>
        <v>0</v>
      </c>
      <c r="V51" s="157">
        <f t="shared" si="3"/>
        <v>0</v>
      </c>
      <c r="W51" s="164">
        <f t="shared" si="4"/>
        <v>0</v>
      </c>
      <c r="X51" s="165">
        <f t="shared" si="5"/>
        <v>80000</v>
      </c>
      <c r="Y51" s="166" t="str">
        <f t="shared" si="6"/>
        <v/>
      </c>
    </row>
    <row r="52" spans="1:25" ht="20" customHeight="1" thickBot="1">
      <c r="A52" s="3">
        <f t="shared" si="0"/>
        <v>40</v>
      </c>
      <c r="B52" s="96"/>
      <c r="C52" s="96"/>
      <c r="D52" s="8"/>
      <c r="E52" s="8"/>
      <c r="F52" s="9"/>
      <c r="G52" s="9"/>
      <c r="H52" s="57"/>
      <c r="I52" s="61"/>
      <c r="J52" s="69"/>
      <c r="K52" s="70"/>
      <c r="L52" s="58"/>
      <c r="M52" s="175"/>
      <c r="N52" s="176"/>
      <c r="O52" s="176"/>
      <c r="P52" s="177"/>
      <c r="Q52" s="177"/>
      <c r="R52" s="178"/>
      <c r="S52" s="179"/>
      <c r="T52" s="157">
        <f t="shared" si="1"/>
        <v>0</v>
      </c>
      <c r="U52" s="164">
        <f t="shared" si="2"/>
        <v>0</v>
      </c>
      <c r="V52" s="157">
        <f t="shared" si="3"/>
        <v>0</v>
      </c>
      <c r="W52" s="164">
        <f t="shared" si="4"/>
        <v>0</v>
      </c>
      <c r="X52" s="165">
        <f t="shared" si="5"/>
        <v>80000</v>
      </c>
      <c r="Y52" s="166" t="str">
        <f t="shared" si="6"/>
        <v/>
      </c>
    </row>
    <row r="53" spans="1:25" ht="20" customHeight="1" thickTop="1">
      <c r="A53" s="22"/>
      <c r="B53" s="22"/>
      <c r="C53" s="22"/>
      <c r="D53" s="77"/>
      <c r="E53" s="77"/>
      <c r="F53" s="22"/>
      <c r="G53" s="22"/>
      <c r="H53" s="71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67"/>
      <c r="U53" s="167"/>
      <c r="V53" s="167"/>
      <c r="W53" s="167"/>
      <c r="X53" s="167"/>
      <c r="Y53" s="168"/>
    </row>
    <row r="54" spans="1:25" ht="13">
      <c r="A54" s="22"/>
      <c r="B54" s="22"/>
      <c r="C54" s="22"/>
      <c r="D54" s="77"/>
      <c r="E54" s="77"/>
      <c r="F54" s="22"/>
      <c r="G54" s="22"/>
      <c r="H54" s="7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67"/>
      <c r="U54" s="167"/>
      <c r="V54" s="167"/>
      <c r="W54" s="167"/>
      <c r="X54" s="167"/>
      <c r="Y54" s="168"/>
    </row>
    <row r="55" spans="1:25" ht="13">
      <c r="A55" s="22"/>
      <c r="B55" s="22"/>
      <c r="C55" s="22"/>
      <c r="D55" s="77"/>
      <c r="E55" s="77"/>
      <c r="F55" s="22"/>
      <c r="G55" s="22"/>
      <c r="H55" s="71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67">
        <f>SUM(T13:T52)</f>
        <v>0</v>
      </c>
      <c r="U55" s="167"/>
      <c r="V55" s="167">
        <f>SUM(V13:V52)</f>
        <v>0</v>
      </c>
      <c r="W55" s="167"/>
      <c r="X55" s="167"/>
      <c r="Y55" s="168"/>
    </row>
    <row r="56" spans="1:25" ht="20" customHeight="1">
      <c r="W56" s="24"/>
    </row>
    <row r="57" spans="1:25" ht="20" customHeight="1">
      <c r="C57" s="79" t="s">
        <v>24</v>
      </c>
    </row>
    <row r="58" spans="1:25" ht="20" customHeight="1">
      <c r="C58" s="80" t="s">
        <v>107</v>
      </c>
    </row>
    <row r="59" spans="1:25" ht="20" customHeight="1">
      <c r="C59" s="80"/>
    </row>
    <row r="60" spans="1:25" ht="20" customHeight="1">
      <c r="C60" s="80"/>
    </row>
    <row r="61" spans="1:25" ht="20" customHeight="1">
      <c r="C61" s="80"/>
    </row>
    <row r="62" spans="1:25" ht="20" customHeight="1">
      <c r="C62" s="80"/>
    </row>
    <row r="63" spans="1:25" ht="20" customHeight="1">
      <c r="C63" s="171" t="s">
        <v>18</v>
      </c>
      <c r="D63" s="2"/>
    </row>
    <row r="64" spans="1:25" ht="19.5" customHeight="1">
      <c r="C64" s="21" t="s">
        <v>97</v>
      </c>
    </row>
    <row r="65" spans="2:4" ht="20" customHeight="1">
      <c r="C65" s="21" t="s">
        <v>98</v>
      </c>
    </row>
    <row r="66" spans="2:4" ht="20" customHeight="1">
      <c r="C66" s="21" t="s">
        <v>99</v>
      </c>
    </row>
    <row r="67" spans="2:4" ht="20" customHeight="1">
      <c r="C67" s="21" t="s">
        <v>100</v>
      </c>
    </row>
    <row r="68" spans="2:4" ht="20" customHeight="1">
      <c r="C68" s="21" t="s">
        <v>17</v>
      </c>
    </row>
    <row r="69" spans="2:4" ht="20" customHeight="1">
      <c r="C69" s="21" t="s">
        <v>101</v>
      </c>
    </row>
    <row r="70" spans="2:4" ht="20" customHeight="1">
      <c r="B70" s="22"/>
      <c r="C70" s="22"/>
      <c r="D70" s="77"/>
    </row>
    <row r="71" spans="2:4" ht="20" customHeight="1">
      <c r="B71" s="22"/>
      <c r="C71" s="170" t="s">
        <v>41</v>
      </c>
      <c r="D71" s="77"/>
    </row>
    <row r="72" spans="2:4" ht="20" customHeight="1">
      <c r="B72" s="22"/>
      <c r="C72" s="22" t="s">
        <v>45</v>
      </c>
      <c r="D72" s="77"/>
    </row>
    <row r="73" spans="2:4" ht="20" customHeight="1">
      <c r="B73" s="22"/>
      <c r="C73" s="22" t="s">
        <v>44</v>
      </c>
      <c r="D73" s="77"/>
    </row>
    <row r="74" spans="2:4" ht="20" customHeight="1">
      <c r="B74" s="22"/>
      <c r="C74" s="22"/>
      <c r="D74" s="77"/>
    </row>
    <row r="75" spans="2:4" ht="20" customHeight="1">
      <c r="B75" s="22"/>
      <c r="C75" s="170" t="s">
        <v>46</v>
      </c>
      <c r="D75" s="77"/>
    </row>
    <row r="76" spans="2:4" ht="20" customHeight="1">
      <c r="B76" s="22"/>
      <c r="C76" s="22" t="s">
        <v>47</v>
      </c>
      <c r="D76" s="77"/>
    </row>
    <row r="77" spans="2:4" ht="20" customHeight="1">
      <c r="B77" s="22"/>
      <c r="C77" s="22" t="s">
        <v>48</v>
      </c>
      <c r="D77" s="77"/>
    </row>
    <row r="78" spans="2:4" ht="20" customHeight="1">
      <c r="B78" s="22"/>
      <c r="C78" s="22"/>
      <c r="D78" s="77"/>
    </row>
    <row r="79" spans="2:4" ht="20" customHeight="1">
      <c r="C79" s="169" t="s">
        <v>42</v>
      </c>
    </row>
    <row r="80" spans="2:4" ht="20" customHeight="1">
      <c r="C80" s="2" t="s">
        <v>51</v>
      </c>
    </row>
    <row r="81" spans="3:3" ht="20" customHeight="1">
      <c r="C81" s="2" t="s">
        <v>52</v>
      </c>
    </row>
    <row r="82" spans="3:3" ht="20" customHeight="1">
      <c r="C82" s="2" t="s">
        <v>53</v>
      </c>
    </row>
    <row r="83" spans="3:3" ht="20" customHeight="1">
      <c r="C83" s="2" t="s">
        <v>54</v>
      </c>
    </row>
    <row r="84" spans="3:3" ht="20" customHeight="1">
      <c r="C84" s="2" t="s">
        <v>55</v>
      </c>
    </row>
    <row r="85" spans="3:3" ht="20" customHeight="1">
      <c r="C85" s="2" t="s">
        <v>56</v>
      </c>
    </row>
    <row r="86" spans="3:3" ht="20" customHeight="1">
      <c r="C86" s="2" t="s">
        <v>57</v>
      </c>
    </row>
    <row r="87" spans="3:3" ht="20" customHeight="1">
      <c r="C87" s="2" t="s">
        <v>58</v>
      </c>
    </row>
    <row r="88" spans="3:3" ht="20" customHeight="1">
      <c r="C88" s="2" t="s">
        <v>59</v>
      </c>
    </row>
    <row r="89" spans="3:3" ht="20" customHeight="1">
      <c r="C89" s="2" t="s">
        <v>60</v>
      </c>
    </row>
  </sheetData>
  <autoFilter ref="A12:Z52" xr:uid="{00000000-0009-0000-0000-000002000000}"/>
  <mergeCells count="4">
    <mergeCell ref="D6:E6"/>
    <mergeCell ref="M11:S11"/>
    <mergeCell ref="T11:U11"/>
    <mergeCell ref="V11:X11"/>
  </mergeCells>
  <dataValidations count="7">
    <dataValidation showInputMessage="1" showErrorMessage="1" sqref="I13:I52 M13:S52" xr:uid="{00000000-0002-0000-0200-000000000000}"/>
    <dataValidation type="list" allowBlank="1" showInputMessage="1" showErrorMessage="1" sqref="G13:G52" xr:uid="{00000000-0002-0000-0200-000001000000}">
      <formula1>$C$64:$C$69</formula1>
    </dataValidation>
    <dataValidation type="list" showInputMessage="1" showErrorMessage="1" sqref="J13:J52" xr:uid="{00000000-0002-0000-0200-000002000000}">
      <formula1>$C$72:$C$73</formula1>
    </dataValidation>
    <dataValidation type="list" showInputMessage="1" showErrorMessage="1" sqref="L13:L52" xr:uid="{00000000-0002-0000-0200-000003000000}">
      <formula1>$C$76:$C$77</formula1>
    </dataValidation>
    <dataValidation type="list" showInputMessage="1" showErrorMessage="1" sqref="K13:K52" xr:uid="{00000000-0002-0000-0200-000004000000}">
      <formula1>$C$80:$C$89</formula1>
    </dataValidation>
    <dataValidation type="list" showErrorMessage="1" sqref="B40:B50" xr:uid="{00000000-0002-0000-0200-000005000000}">
      <formula1>citystaff</formula1>
    </dataValidation>
    <dataValidation type="list" showErrorMessage="1" sqref="B13:B39" xr:uid="{00000000-0002-0000-0200-000006000000}">
      <formula1>please</formula1>
    </dataValidation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Homeowner Repair Activity
FY 2015-2016</oddHeader>
    <oddFooter xml:space="preserve">&amp;L&amp;8&amp;Z&amp;F&amp;C&amp;8&amp;P of &amp;N&amp;R&amp;8&amp;D; &amp;T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2"/>
    <pageSetUpPr fitToPage="1"/>
  </sheetPr>
  <dimension ref="A1:X181"/>
  <sheetViews>
    <sheetView showGridLines="0" tabSelected="1" zoomScale="75" zoomScaleNormal="75" workbookViewId="0">
      <selection activeCell="A77" sqref="A77:XFD77"/>
    </sheetView>
  </sheetViews>
  <sheetFormatPr baseColWidth="10" defaultColWidth="9.1640625" defaultRowHeight="20" customHeight="1"/>
  <cols>
    <col min="1" max="1" width="8.1640625" style="2" customWidth="1"/>
    <col min="2" max="2" width="17.83203125" style="2" customWidth="1"/>
    <col min="3" max="3" width="15.1640625" style="2" customWidth="1"/>
    <col min="4" max="4" width="49.6640625" style="1" bestFit="1" customWidth="1"/>
    <col min="5" max="5" width="33.33203125" style="1" customWidth="1"/>
    <col min="6" max="6" width="21" style="2" customWidth="1"/>
    <col min="7" max="7" width="23.6640625" style="2" bestFit="1" customWidth="1"/>
    <col min="8" max="8" width="15.5" style="142" customWidth="1"/>
    <col min="9" max="10" width="15.5" style="1" hidden="1" customWidth="1"/>
    <col min="11" max="11" width="15.5" style="142" hidden="1" customWidth="1"/>
    <col min="12" max="12" width="18.1640625" style="90" customWidth="1"/>
    <col min="13" max="13" width="13.33203125" style="90" customWidth="1"/>
    <col min="14" max="16" width="14.5" style="2" customWidth="1"/>
    <col min="17" max="17" width="19.5" style="2" customWidth="1"/>
    <col min="18" max="18" width="14.5" style="2" customWidth="1"/>
    <col min="19" max="19" width="14.33203125" style="1" customWidth="1"/>
    <col min="20" max="20" width="27.6640625" style="1" bestFit="1" customWidth="1"/>
    <col min="21" max="21" width="12.1640625" style="1" bestFit="1" customWidth="1"/>
    <col min="22" max="23" width="13.33203125" style="1" customWidth="1"/>
    <col min="24" max="24" width="24" style="1" customWidth="1"/>
    <col min="25" max="16384" width="9.1640625" style="1"/>
  </cols>
  <sheetData>
    <row r="1" spans="1:18" s="105" customFormat="1" ht="17" customHeight="1">
      <c r="A1" s="72" t="s">
        <v>112</v>
      </c>
      <c r="B1" s="72"/>
      <c r="C1" s="109"/>
      <c r="D1" s="109"/>
      <c r="F1" s="106"/>
      <c r="G1" s="133"/>
      <c r="H1" s="136"/>
      <c r="I1" s="132"/>
      <c r="J1" s="132"/>
      <c r="K1" s="136"/>
      <c r="L1" s="143"/>
      <c r="M1" s="143"/>
      <c r="N1" s="106"/>
      <c r="O1" s="106"/>
      <c r="P1" s="106"/>
      <c r="Q1" s="106"/>
      <c r="R1" s="106"/>
    </row>
    <row r="2" spans="1:18" s="105" customFormat="1" ht="17" customHeight="1">
      <c r="A2" s="106"/>
      <c r="B2" s="106"/>
      <c r="C2" s="106"/>
      <c r="D2" s="131" t="s">
        <v>96</v>
      </c>
      <c r="E2" s="130">
        <v>225000</v>
      </c>
      <c r="F2" s="56"/>
      <c r="G2" s="134"/>
      <c r="H2" s="137"/>
      <c r="I2" s="135"/>
      <c r="J2" s="135"/>
      <c r="K2" s="137"/>
      <c r="L2" s="143"/>
      <c r="M2" s="143"/>
      <c r="O2" s="42"/>
      <c r="P2" s="42"/>
      <c r="Q2" s="42"/>
      <c r="R2" s="42"/>
    </row>
    <row r="3" spans="1:18" s="105" customFormat="1" ht="17" customHeight="1">
      <c r="A3" s="106"/>
      <c r="B3" s="106"/>
      <c r="C3" s="106"/>
      <c r="D3" s="129" t="s">
        <v>6</v>
      </c>
      <c r="E3" s="128" t="s">
        <v>95</v>
      </c>
      <c r="F3" s="56"/>
      <c r="G3" s="134"/>
      <c r="H3" s="137"/>
      <c r="I3" s="135"/>
      <c r="J3" s="135"/>
      <c r="K3" s="137"/>
      <c r="L3" s="143"/>
      <c r="M3" s="143"/>
      <c r="O3" s="46"/>
      <c r="P3" s="46"/>
      <c r="Q3" s="46"/>
      <c r="R3" s="46"/>
    </row>
    <row r="4" spans="1:18" s="105" customFormat="1" ht="17" customHeight="1">
      <c r="A4" s="106"/>
      <c r="B4" s="106"/>
      <c r="C4" s="106"/>
      <c r="D4" s="127" t="s">
        <v>5</v>
      </c>
      <c r="E4" s="126">
        <f>SUM(E2:E3)</f>
        <v>225000</v>
      </c>
      <c r="F4" s="56"/>
      <c r="G4" s="134"/>
      <c r="H4" s="137"/>
      <c r="I4" s="135"/>
      <c r="J4" s="135"/>
      <c r="K4" s="137"/>
      <c r="L4" s="143"/>
      <c r="M4" s="143"/>
      <c r="O4" s="46"/>
      <c r="P4" s="46"/>
      <c r="Q4" s="46"/>
      <c r="R4" s="46"/>
    </row>
    <row r="5" spans="1:18" s="105" customFormat="1" ht="8.25" customHeight="1">
      <c r="A5" s="106"/>
      <c r="B5" s="106"/>
      <c r="C5" s="106"/>
      <c r="D5" s="49"/>
      <c r="E5" s="50"/>
      <c r="F5" s="51"/>
      <c r="H5" s="138"/>
      <c r="K5" s="138"/>
      <c r="L5" s="143"/>
      <c r="M5" s="143"/>
      <c r="O5" s="46"/>
      <c r="P5" s="46"/>
      <c r="Q5" s="46"/>
      <c r="R5" s="46"/>
    </row>
    <row r="6" spans="1:18" s="105" customFormat="1" ht="17" customHeight="1">
      <c r="A6" s="106"/>
      <c r="B6" s="106"/>
      <c r="C6" s="106"/>
      <c r="D6" s="265" t="s">
        <v>61</v>
      </c>
      <c r="E6" s="266"/>
      <c r="F6" s="91"/>
      <c r="H6" s="138"/>
      <c r="K6" s="138"/>
      <c r="L6" s="143"/>
      <c r="M6" s="143"/>
      <c r="O6" s="46"/>
      <c r="P6" s="46"/>
      <c r="Q6" s="46"/>
      <c r="R6" s="46"/>
    </row>
    <row r="7" spans="1:18" s="105" customFormat="1" ht="17" customHeight="1">
      <c r="A7" s="106"/>
      <c r="B7" s="106"/>
      <c r="C7" s="106"/>
      <c r="D7" s="52" t="s">
        <v>62</v>
      </c>
      <c r="E7" s="53">
        <f>S132</f>
        <v>0</v>
      </c>
      <c r="F7" s="51"/>
      <c r="H7" s="138"/>
      <c r="K7" s="138"/>
      <c r="L7" s="143"/>
      <c r="M7" s="143"/>
      <c r="O7" s="46"/>
      <c r="P7" s="46"/>
      <c r="Q7" s="46"/>
      <c r="R7" s="46"/>
    </row>
    <row r="8" spans="1:18" s="105" customFormat="1" ht="16.5" customHeight="1">
      <c r="A8" s="106"/>
      <c r="B8" s="106"/>
      <c r="C8" s="106"/>
      <c r="D8" s="52" t="s">
        <v>63</v>
      </c>
      <c r="E8" s="53">
        <f>U132</f>
        <v>269516.69</v>
      </c>
      <c r="F8" s="51"/>
      <c r="H8" s="138"/>
      <c r="K8" s="138"/>
      <c r="L8" s="143"/>
      <c r="M8" s="143"/>
      <c r="O8" s="46"/>
      <c r="P8" s="46"/>
      <c r="Q8" s="46"/>
      <c r="R8" s="46"/>
    </row>
    <row r="9" spans="1:18" s="105" customFormat="1" ht="16.5" customHeight="1">
      <c r="A9" s="106"/>
      <c r="B9" s="106"/>
      <c r="C9" s="106"/>
      <c r="D9" s="54" t="s">
        <v>64</v>
      </c>
      <c r="E9" s="55">
        <f>E4-E7-E8</f>
        <v>-44516.69</v>
      </c>
      <c r="F9" s="51"/>
      <c r="H9" s="138"/>
      <c r="K9" s="138"/>
      <c r="L9" s="144"/>
      <c r="M9" s="143"/>
      <c r="N9" s="46"/>
      <c r="O9" s="46"/>
      <c r="P9" s="46"/>
      <c r="Q9" s="46"/>
      <c r="R9" s="46"/>
    </row>
    <row r="10" spans="1:18" s="105" customFormat="1" ht="16.5" customHeight="1" thickBot="1">
      <c r="A10" s="106"/>
      <c r="B10" s="106"/>
      <c r="C10" s="106"/>
      <c r="D10" s="123"/>
      <c r="E10" s="122"/>
      <c r="F10" s="51"/>
      <c r="H10" s="138"/>
      <c r="K10" s="138"/>
      <c r="L10" s="144"/>
      <c r="M10" s="143"/>
      <c r="N10" s="46"/>
      <c r="O10" s="46"/>
      <c r="P10" s="46"/>
      <c r="Q10" s="46"/>
      <c r="R10" s="46"/>
    </row>
    <row r="11" spans="1:18" s="105" customFormat="1" ht="16.5" customHeight="1">
      <c r="A11" s="106"/>
      <c r="B11" s="106"/>
      <c r="C11" s="106"/>
      <c r="D11" s="125" t="s">
        <v>19</v>
      </c>
      <c r="E11" s="124"/>
      <c r="F11" s="91"/>
      <c r="H11" s="138"/>
      <c r="K11" s="138"/>
      <c r="L11" s="144"/>
      <c r="M11" s="143"/>
      <c r="N11" s="46"/>
      <c r="O11" s="46"/>
      <c r="P11" s="46"/>
      <c r="Q11" s="46"/>
      <c r="R11" s="46"/>
    </row>
    <row r="12" spans="1:18" s="105" customFormat="1" ht="16.5" customHeight="1">
      <c r="A12" s="106"/>
      <c r="B12" s="106"/>
      <c r="C12" s="106"/>
      <c r="D12" s="121" t="s">
        <v>20</v>
      </c>
      <c r="E12" s="120">
        <f>COUNTIF(G22:G76, "Closed")</f>
        <v>55</v>
      </c>
      <c r="F12" s="51"/>
      <c r="H12" s="138"/>
      <c r="K12" s="138"/>
      <c r="L12" s="144"/>
      <c r="M12" s="143"/>
      <c r="N12" s="46"/>
      <c r="O12" s="46"/>
      <c r="P12" s="46"/>
      <c r="Q12" s="46"/>
      <c r="R12" s="46"/>
    </row>
    <row r="13" spans="1:18" s="105" customFormat="1" ht="16.5" customHeight="1">
      <c r="A13" s="106"/>
      <c r="B13" s="106"/>
      <c r="C13" s="106"/>
      <c r="D13" s="121" t="s">
        <v>21</v>
      </c>
      <c r="E13" s="120">
        <f>COUNTIF(G22:G76, "Pending")</f>
        <v>0</v>
      </c>
      <c r="F13" s="51"/>
      <c r="H13" s="138"/>
      <c r="K13" s="138"/>
      <c r="L13" s="143"/>
      <c r="M13" s="144"/>
      <c r="N13" s="46"/>
      <c r="O13" s="46"/>
      <c r="P13" s="46"/>
      <c r="Q13" s="46"/>
      <c r="R13" s="46"/>
    </row>
    <row r="14" spans="1:18" s="105" customFormat="1" ht="16.5" customHeight="1">
      <c r="A14" s="106"/>
      <c r="B14" s="106"/>
      <c r="C14" s="106"/>
      <c r="D14" s="121" t="s">
        <v>22</v>
      </c>
      <c r="E14" s="120">
        <f>COUNTIF(G22:G76, "Withdrawn")</f>
        <v>0</v>
      </c>
      <c r="F14" s="51"/>
      <c r="H14" s="138"/>
      <c r="K14" s="138"/>
      <c r="L14" s="143"/>
      <c r="M14" s="144"/>
      <c r="N14" s="46"/>
      <c r="O14" s="46"/>
      <c r="P14" s="46"/>
      <c r="Q14" s="46"/>
      <c r="R14" s="46"/>
    </row>
    <row r="15" spans="1:18" s="105" customFormat="1" ht="16.5" customHeight="1">
      <c r="A15" s="106"/>
      <c r="B15" s="106"/>
      <c r="C15" s="106"/>
      <c r="D15" s="121" t="s">
        <v>35</v>
      </c>
      <c r="E15" s="120">
        <f>COUNTIF(G22:G76, "Denied - ratios")</f>
        <v>0</v>
      </c>
      <c r="F15" s="51"/>
      <c r="H15" s="138"/>
      <c r="K15" s="138"/>
      <c r="L15" s="143"/>
      <c r="M15" s="144"/>
      <c r="N15" s="46"/>
      <c r="O15" s="46"/>
      <c r="P15" s="46"/>
      <c r="Q15" s="46"/>
      <c r="R15" s="46"/>
    </row>
    <row r="16" spans="1:18" s="105" customFormat="1" ht="16.5" customHeight="1">
      <c r="A16" s="106"/>
      <c r="B16" s="106"/>
      <c r="C16" s="106"/>
      <c r="D16" s="121" t="s">
        <v>36</v>
      </c>
      <c r="E16" s="120">
        <f>COUNTIF(G22:G76, "Denied - credit score")</f>
        <v>0</v>
      </c>
      <c r="F16" s="51"/>
      <c r="H16" s="138"/>
      <c r="K16" s="138"/>
      <c r="L16" s="143"/>
      <c r="M16" s="144"/>
      <c r="N16" s="46"/>
      <c r="O16" s="46"/>
      <c r="P16" s="46"/>
      <c r="Q16" s="46"/>
      <c r="R16" s="46"/>
    </row>
    <row r="17" spans="1:24" s="105" customFormat="1" ht="16.5" customHeight="1" thickBot="1">
      <c r="A17" s="106"/>
      <c r="B17" s="106"/>
      <c r="C17" s="106"/>
      <c r="D17" s="119" t="s">
        <v>34</v>
      </c>
      <c r="E17" s="118">
        <f>COUNTIF(G22:G76, "Denied - ratios/credit score")</f>
        <v>0</v>
      </c>
      <c r="F17" s="51"/>
      <c r="H17" s="138"/>
      <c r="K17" s="138"/>
      <c r="L17" s="143"/>
      <c r="M17" s="144"/>
      <c r="N17" s="46"/>
      <c r="O17" s="46"/>
      <c r="P17" s="46"/>
      <c r="Q17" s="46"/>
      <c r="R17" s="46"/>
    </row>
    <row r="18" spans="1:24" s="105" customFormat="1" ht="17" customHeight="1" thickBot="1">
      <c r="A18" s="106"/>
      <c r="B18" s="106"/>
      <c r="C18" s="106"/>
      <c r="D18" s="123"/>
      <c r="E18" s="122"/>
      <c r="F18" s="51"/>
      <c r="G18" s="51"/>
      <c r="H18" s="84"/>
      <c r="I18" s="50"/>
      <c r="J18" s="50"/>
      <c r="K18" s="84"/>
      <c r="L18" s="143"/>
      <c r="M18" s="143"/>
      <c r="N18" s="106"/>
      <c r="O18" s="106"/>
      <c r="P18" s="106"/>
      <c r="Q18" s="106"/>
      <c r="R18" s="106"/>
    </row>
    <row r="19" spans="1:24" ht="9.75" customHeight="1" thickTop="1">
      <c r="A19" s="10"/>
      <c r="B19" s="10"/>
      <c r="C19" s="10"/>
      <c r="D19" s="11"/>
      <c r="E19" s="11"/>
      <c r="F19" s="10"/>
      <c r="G19" s="10"/>
      <c r="H19" s="139"/>
      <c r="I19" s="11"/>
      <c r="J19" s="11"/>
      <c r="K19" s="139"/>
      <c r="L19" s="85"/>
      <c r="M19" s="85"/>
      <c r="N19" s="10"/>
      <c r="O19" s="10"/>
      <c r="P19" s="10"/>
      <c r="Q19" s="10"/>
      <c r="R19" s="10"/>
      <c r="S19" s="270" t="s">
        <v>10</v>
      </c>
      <c r="T19" s="272"/>
      <c r="U19" s="270" t="s">
        <v>9</v>
      </c>
      <c r="V19" s="271"/>
      <c r="W19" s="272"/>
      <c r="X19" s="20" t="s">
        <v>12</v>
      </c>
    </row>
    <row r="20" spans="1:24" ht="13">
      <c r="A20" s="12"/>
      <c r="B20" s="12"/>
      <c r="C20" s="12"/>
      <c r="D20" s="12"/>
      <c r="E20" s="12"/>
      <c r="F20" s="12"/>
      <c r="G20" s="12"/>
      <c r="H20" s="140"/>
      <c r="I20" s="12"/>
      <c r="J20" s="12"/>
      <c r="K20" s="140"/>
      <c r="L20" s="86"/>
      <c r="M20" s="145"/>
      <c r="N20" s="27"/>
      <c r="O20" s="33"/>
      <c r="P20" s="35"/>
      <c r="Q20" s="35"/>
      <c r="R20" s="34"/>
      <c r="S20" s="29"/>
      <c r="T20" s="13"/>
      <c r="U20" s="14"/>
      <c r="V20" s="12"/>
      <c r="W20" s="15"/>
      <c r="X20" s="4"/>
    </row>
    <row r="21" spans="1:24" ht="39">
      <c r="A21" s="16" t="s">
        <v>4</v>
      </c>
      <c r="B21" s="17" t="s">
        <v>240</v>
      </c>
      <c r="C21" s="17" t="s">
        <v>0</v>
      </c>
      <c r="D21" s="16" t="s">
        <v>2</v>
      </c>
      <c r="E21" s="16" t="s">
        <v>3</v>
      </c>
      <c r="F21" s="16" t="s">
        <v>65</v>
      </c>
      <c r="G21" s="16" t="s">
        <v>7</v>
      </c>
      <c r="H21" s="141" t="s">
        <v>94</v>
      </c>
      <c r="I21" s="17" t="s">
        <v>93</v>
      </c>
      <c r="J21" s="17" t="s">
        <v>92</v>
      </c>
      <c r="K21" s="141" t="s">
        <v>66</v>
      </c>
      <c r="L21" s="87" t="s">
        <v>37</v>
      </c>
      <c r="M21" s="146" t="s">
        <v>23</v>
      </c>
      <c r="N21" s="28" t="s">
        <v>31</v>
      </c>
      <c r="O21" s="32" t="s">
        <v>40</v>
      </c>
      <c r="P21" s="36" t="s">
        <v>41</v>
      </c>
      <c r="Q21" s="36" t="s">
        <v>42</v>
      </c>
      <c r="R21" s="31" t="s">
        <v>43</v>
      </c>
      <c r="S21" s="30" t="s">
        <v>1</v>
      </c>
      <c r="T21" s="17" t="s">
        <v>16</v>
      </c>
      <c r="U21" s="18" t="s">
        <v>1</v>
      </c>
      <c r="V21" s="17" t="s">
        <v>14</v>
      </c>
      <c r="W21" s="19" t="s">
        <v>15</v>
      </c>
      <c r="X21" s="5" t="s">
        <v>13</v>
      </c>
    </row>
    <row r="22" spans="1:24" ht="19.5" customHeight="1">
      <c r="A22" s="3" t="e">
        <f>#REF!+1</f>
        <v>#REF!</v>
      </c>
      <c r="B22" s="3"/>
      <c r="C22" s="7">
        <v>42591</v>
      </c>
      <c r="D22" s="75"/>
      <c r="E22" s="8" t="s">
        <v>114</v>
      </c>
      <c r="F22" s="9" t="s">
        <v>174</v>
      </c>
      <c r="G22" s="9" t="s">
        <v>8</v>
      </c>
      <c r="H22" s="88">
        <v>5000</v>
      </c>
      <c r="I22" s="82"/>
      <c r="J22" s="82"/>
      <c r="K22" s="88"/>
      <c r="L22" s="88">
        <v>43500</v>
      </c>
      <c r="M22" s="147">
        <v>72500</v>
      </c>
      <c r="N22" s="67" t="s">
        <v>29</v>
      </c>
      <c r="O22" s="68">
        <v>2</v>
      </c>
      <c r="P22" s="62" t="s">
        <v>45</v>
      </c>
      <c r="Q22" s="63" t="s">
        <v>51</v>
      </c>
      <c r="R22" s="60" t="s">
        <v>50</v>
      </c>
      <c r="S22" s="59">
        <f t="shared" ref="S22:S69" si="0">IF(G22="Pending", H22, 0)</f>
        <v>0</v>
      </c>
      <c r="T22" s="65" t="e">
        <f>S22+#REF!</f>
        <v>#REF!</v>
      </c>
      <c r="U22" s="59">
        <f t="shared" ref="U22:U69" si="1">IF(G22="Closed", H22, 0)</f>
        <v>5000</v>
      </c>
      <c r="V22" s="65" t="e">
        <f>U22+#REF!</f>
        <v>#REF!</v>
      </c>
      <c r="W22" s="66"/>
      <c r="X22" s="6"/>
    </row>
    <row r="23" spans="1:24" ht="20" customHeight="1">
      <c r="A23" s="3" t="e">
        <f t="shared" ref="A23:A39" si="2">A22+1</f>
        <v>#REF!</v>
      </c>
      <c r="B23" s="3"/>
      <c r="C23" s="7">
        <v>42641</v>
      </c>
      <c r="D23" s="75"/>
      <c r="E23" s="75" t="s">
        <v>188</v>
      </c>
      <c r="F23" s="76" t="s">
        <v>213</v>
      </c>
      <c r="G23" s="76" t="s">
        <v>8</v>
      </c>
      <c r="H23" s="88">
        <v>5000</v>
      </c>
      <c r="I23" s="82"/>
      <c r="J23" s="82"/>
      <c r="K23" s="88"/>
      <c r="L23" s="88">
        <v>70204</v>
      </c>
      <c r="M23" s="147">
        <v>71500</v>
      </c>
      <c r="N23" s="67" t="s">
        <v>38</v>
      </c>
      <c r="O23" s="68">
        <v>1</v>
      </c>
      <c r="P23" s="100" t="s">
        <v>45</v>
      </c>
      <c r="Q23" s="104" t="s">
        <v>51</v>
      </c>
      <c r="R23" s="60" t="s">
        <v>50</v>
      </c>
      <c r="S23" s="59">
        <f t="shared" si="0"/>
        <v>0</v>
      </c>
      <c r="T23" s="65" t="e">
        <f t="shared" ref="T23:T68" si="3">S23+T22</f>
        <v>#REF!</v>
      </c>
      <c r="U23" s="59">
        <f t="shared" si="1"/>
        <v>5000</v>
      </c>
      <c r="V23" s="65" t="e">
        <f t="shared" ref="V23:V68" si="4">U23+V22</f>
        <v>#REF!</v>
      </c>
      <c r="W23" s="66"/>
      <c r="X23" s="6"/>
    </row>
    <row r="24" spans="1:24" ht="20" customHeight="1">
      <c r="A24" s="3" t="e">
        <f t="shared" si="2"/>
        <v>#REF!</v>
      </c>
      <c r="B24" s="3"/>
      <c r="C24" s="7">
        <v>42628</v>
      </c>
      <c r="D24" s="8"/>
      <c r="E24" s="8" t="s">
        <v>193</v>
      </c>
      <c r="F24" s="9" t="s">
        <v>208</v>
      </c>
      <c r="G24" s="9" t="s">
        <v>8</v>
      </c>
      <c r="H24" s="88">
        <v>4766.8100000000004</v>
      </c>
      <c r="I24" s="82"/>
      <c r="J24" s="82"/>
      <c r="K24" s="88"/>
      <c r="L24" s="88">
        <v>34366</v>
      </c>
      <c r="M24" s="147">
        <v>35000</v>
      </c>
      <c r="N24" s="58" t="s">
        <v>38</v>
      </c>
      <c r="O24" s="61">
        <v>1</v>
      </c>
      <c r="P24" s="69" t="s">
        <v>45</v>
      </c>
      <c r="Q24" s="70" t="s">
        <v>51</v>
      </c>
      <c r="R24" s="60" t="s">
        <v>50</v>
      </c>
      <c r="S24" s="59">
        <f t="shared" si="0"/>
        <v>0</v>
      </c>
      <c r="T24" s="65" t="e">
        <f t="shared" si="3"/>
        <v>#REF!</v>
      </c>
      <c r="U24" s="59">
        <f t="shared" si="1"/>
        <v>4766.8100000000004</v>
      </c>
      <c r="V24" s="65" t="e">
        <f t="shared" si="4"/>
        <v>#REF!</v>
      </c>
      <c r="W24" s="66"/>
      <c r="X24" s="6"/>
    </row>
    <row r="25" spans="1:24" ht="20" customHeight="1">
      <c r="A25" s="3" t="e">
        <f>#REF!+1</f>
        <v>#REF!</v>
      </c>
      <c r="B25" s="3"/>
      <c r="C25" s="7">
        <v>42723</v>
      </c>
      <c r="D25" s="75"/>
      <c r="E25" s="75" t="s">
        <v>118</v>
      </c>
      <c r="F25" s="76" t="s">
        <v>395</v>
      </c>
      <c r="G25" s="76" t="s">
        <v>8</v>
      </c>
      <c r="H25" s="88">
        <v>3046.76</v>
      </c>
      <c r="I25" s="82"/>
      <c r="J25" s="82"/>
      <c r="K25" s="88"/>
      <c r="L25" s="88">
        <v>42221</v>
      </c>
      <c r="M25" s="147">
        <v>43000</v>
      </c>
      <c r="N25" s="67" t="s">
        <v>38</v>
      </c>
      <c r="O25" s="61">
        <v>1</v>
      </c>
      <c r="P25" s="100" t="s">
        <v>45</v>
      </c>
      <c r="Q25" s="104" t="s">
        <v>51</v>
      </c>
      <c r="R25" s="60" t="s">
        <v>50</v>
      </c>
      <c r="S25" s="59">
        <f t="shared" si="0"/>
        <v>0</v>
      </c>
      <c r="T25" s="65" t="e">
        <f>S25+#REF!</f>
        <v>#REF!</v>
      </c>
      <c r="U25" s="59">
        <f t="shared" si="1"/>
        <v>3046.76</v>
      </c>
      <c r="V25" s="65" t="e">
        <f>U25+#REF!</f>
        <v>#REF!</v>
      </c>
      <c r="W25" s="66"/>
      <c r="X25" s="6"/>
    </row>
    <row r="26" spans="1:24" ht="20" customHeight="1">
      <c r="A26" s="3" t="e">
        <f t="shared" si="2"/>
        <v>#REF!</v>
      </c>
      <c r="B26" s="3"/>
      <c r="C26" s="7">
        <v>42966</v>
      </c>
      <c r="D26" s="75"/>
      <c r="E26" s="75" t="s">
        <v>119</v>
      </c>
      <c r="F26" s="76" t="s">
        <v>393</v>
      </c>
      <c r="G26" s="76" t="s">
        <v>8</v>
      </c>
      <c r="H26" s="88">
        <v>5000</v>
      </c>
      <c r="I26" s="82"/>
      <c r="J26" s="82"/>
      <c r="K26" s="88"/>
      <c r="L26" s="88">
        <v>55771</v>
      </c>
      <c r="M26" s="147">
        <v>56800</v>
      </c>
      <c r="N26" s="67" t="s">
        <v>38</v>
      </c>
      <c r="O26" s="68">
        <v>1</v>
      </c>
      <c r="P26" s="62" t="s">
        <v>45</v>
      </c>
      <c r="Q26" s="63" t="s">
        <v>51</v>
      </c>
      <c r="R26" s="60" t="s">
        <v>50</v>
      </c>
      <c r="S26" s="59">
        <f t="shared" si="0"/>
        <v>0</v>
      </c>
      <c r="T26" s="65" t="e">
        <f t="shared" si="3"/>
        <v>#REF!</v>
      </c>
      <c r="U26" s="59">
        <f t="shared" si="1"/>
        <v>5000</v>
      </c>
      <c r="V26" s="65" t="e">
        <f t="shared" si="4"/>
        <v>#REF!</v>
      </c>
      <c r="W26" s="66"/>
      <c r="X26" s="6"/>
    </row>
    <row r="27" spans="1:24" ht="20" customHeight="1">
      <c r="A27" s="3" t="e">
        <f>#REF!+1</f>
        <v>#REF!</v>
      </c>
      <c r="B27" s="3"/>
      <c r="C27" s="7">
        <v>42611</v>
      </c>
      <c r="D27" s="75"/>
      <c r="E27" s="75" t="s">
        <v>130</v>
      </c>
      <c r="F27" s="76" t="s">
        <v>207</v>
      </c>
      <c r="G27" s="9" t="s">
        <v>8</v>
      </c>
      <c r="H27" s="88">
        <v>5000</v>
      </c>
      <c r="I27" s="82"/>
      <c r="J27" s="82"/>
      <c r="K27" s="88"/>
      <c r="L27" s="88">
        <v>104802</v>
      </c>
      <c r="M27" s="148">
        <v>107000</v>
      </c>
      <c r="N27" s="58" t="s">
        <v>38</v>
      </c>
      <c r="O27" s="61">
        <v>1</v>
      </c>
      <c r="P27" s="62" t="s">
        <v>45</v>
      </c>
      <c r="Q27" s="63" t="s">
        <v>51</v>
      </c>
      <c r="R27" s="60" t="s">
        <v>49</v>
      </c>
      <c r="S27" s="59">
        <f t="shared" si="0"/>
        <v>0</v>
      </c>
      <c r="T27" s="65" t="e">
        <f>S27+#REF!</f>
        <v>#REF!</v>
      </c>
      <c r="U27" s="59">
        <f t="shared" si="1"/>
        <v>5000</v>
      </c>
      <c r="V27" s="65" t="e">
        <f>U27+#REF!</f>
        <v>#REF!</v>
      </c>
      <c r="W27" s="66"/>
      <c r="X27" s="6"/>
    </row>
    <row r="28" spans="1:24" ht="20" customHeight="1">
      <c r="A28" s="3" t="e">
        <f t="shared" si="2"/>
        <v>#REF!</v>
      </c>
      <c r="B28" s="3"/>
      <c r="C28" s="7">
        <v>42592</v>
      </c>
      <c r="D28" s="75"/>
      <c r="E28" s="75" t="s">
        <v>131</v>
      </c>
      <c r="F28" s="9" t="s">
        <v>175</v>
      </c>
      <c r="G28" s="9" t="s">
        <v>8</v>
      </c>
      <c r="H28" s="88">
        <v>5000</v>
      </c>
      <c r="I28" s="82"/>
      <c r="J28" s="82"/>
      <c r="K28" s="88"/>
      <c r="L28" s="88">
        <v>81250</v>
      </c>
      <c r="M28" s="148">
        <v>82750</v>
      </c>
      <c r="N28" s="67" t="s">
        <v>38</v>
      </c>
      <c r="O28" s="68">
        <v>1</v>
      </c>
      <c r="P28" s="62" t="s">
        <v>45</v>
      </c>
      <c r="Q28" s="63" t="s">
        <v>51</v>
      </c>
      <c r="R28" s="60" t="s">
        <v>50</v>
      </c>
      <c r="S28" s="59">
        <f t="shared" si="0"/>
        <v>0</v>
      </c>
      <c r="T28" s="65" t="e">
        <f t="shared" si="3"/>
        <v>#REF!</v>
      </c>
      <c r="U28" s="59">
        <f t="shared" si="1"/>
        <v>5000</v>
      </c>
      <c r="V28" s="65" t="e">
        <f t="shared" si="4"/>
        <v>#REF!</v>
      </c>
      <c r="W28" s="66"/>
      <c r="X28" s="6"/>
    </row>
    <row r="29" spans="1:24" ht="20" customHeight="1">
      <c r="A29" s="3" t="e">
        <f t="shared" si="2"/>
        <v>#REF!</v>
      </c>
      <c r="B29" s="3"/>
      <c r="C29" s="7">
        <v>42625</v>
      </c>
      <c r="D29" s="8"/>
      <c r="E29" s="8" t="s">
        <v>132</v>
      </c>
      <c r="F29" s="9" t="s">
        <v>204</v>
      </c>
      <c r="G29" s="9" t="s">
        <v>8</v>
      </c>
      <c r="H29" s="88">
        <v>5000</v>
      </c>
      <c r="I29" s="82"/>
      <c r="J29" s="82"/>
      <c r="K29" s="88"/>
      <c r="L29" s="88">
        <v>71225</v>
      </c>
      <c r="M29" s="148">
        <v>73900</v>
      </c>
      <c r="N29" s="58" t="s">
        <v>38</v>
      </c>
      <c r="O29" s="61">
        <v>2</v>
      </c>
      <c r="P29" s="69" t="s">
        <v>45</v>
      </c>
      <c r="Q29" s="70" t="s">
        <v>51</v>
      </c>
      <c r="R29" s="60" t="s">
        <v>50</v>
      </c>
      <c r="S29" s="59">
        <f t="shared" si="0"/>
        <v>0</v>
      </c>
      <c r="T29" s="65" t="e">
        <f t="shared" si="3"/>
        <v>#REF!</v>
      </c>
      <c r="U29" s="59">
        <f t="shared" si="1"/>
        <v>5000</v>
      </c>
      <c r="V29" s="65" t="e">
        <f t="shared" si="4"/>
        <v>#REF!</v>
      </c>
      <c r="W29" s="66"/>
      <c r="X29" s="6"/>
    </row>
    <row r="30" spans="1:24" ht="20" customHeight="1">
      <c r="A30" s="3" t="e">
        <f t="shared" si="2"/>
        <v>#REF!</v>
      </c>
      <c r="B30" s="3"/>
      <c r="C30" s="7">
        <v>42690</v>
      </c>
      <c r="D30" s="8"/>
      <c r="E30" s="8" t="s">
        <v>141</v>
      </c>
      <c r="F30" s="76" t="s">
        <v>274</v>
      </c>
      <c r="G30" s="9" t="s">
        <v>8</v>
      </c>
      <c r="H30" s="88">
        <v>4500</v>
      </c>
      <c r="I30" s="82"/>
      <c r="J30" s="82"/>
      <c r="K30" s="88"/>
      <c r="L30" s="88">
        <v>82376</v>
      </c>
      <c r="M30" s="147">
        <v>84000</v>
      </c>
      <c r="N30" s="58" t="s">
        <v>38</v>
      </c>
      <c r="O30" s="61">
        <v>2</v>
      </c>
      <c r="P30" s="62" t="s">
        <v>45</v>
      </c>
      <c r="Q30" s="63" t="s">
        <v>51</v>
      </c>
      <c r="R30" s="60" t="s">
        <v>48</v>
      </c>
      <c r="S30" s="59">
        <f t="shared" si="0"/>
        <v>0</v>
      </c>
      <c r="T30" s="65" t="e">
        <f t="shared" si="3"/>
        <v>#REF!</v>
      </c>
      <c r="U30" s="59">
        <f t="shared" si="1"/>
        <v>4500</v>
      </c>
      <c r="V30" s="65" t="e">
        <f t="shared" si="4"/>
        <v>#REF!</v>
      </c>
      <c r="W30" s="66"/>
      <c r="X30" s="6"/>
    </row>
    <row r="31" spans="1:24" ht="20" customHeight="1">
      <c r="A31" s="3" t="e">
        <f t="shared" si="2"/>
        <v>#REF!</v>
      </c>
      <c r="B31" s="3"/>
      <c r="C31" s="7">
        <v>42598</v>
      </c>
      <c r="D31" s="75"/>
      <c r="E31" s="75" t="s">
        <v>143</v>
      </c>
      <c r="F31" s="9" t="s">
        <v>205</v>
      </c>
      <c r="G31" s="76" t="s">
        <v>8</v>
      </c>
      <c r="H31" s="88">
        <v>5000</v>
      </c>
      <c r="I31" s="82"/>
      <c r="J31" s="82"/>
      <c r="K31" s="88"/>
      <c r="L31" s="88">
        <v>69271</v>
      </c>
      <c r="M31" s="147">
        <v>70550</v>
      </c>
      <c r="N31" s="67" t="s">
        <v>38</v>
      </c>
      <c r="O31" s="68">
        <v>1</v>
      </c>
      <c r="P31" s="62" t="s">
        <v>45</v>
      </c>
      <c r="Q31" s="63" t="s">
        <v>51</v>
      </c>
      <c r="R31" s="60" t="s">
        <v>48</v>
      </c>
      <c r="S31" s="59">
        <f t="shared" si="0"/>
        <v>0</v>
      </c>
      <c r="T31" s="65" t="e">
        <f t="shared" si="3"/>
        <v>#REF!</v>
      </c>
      <c r="U31" s="59">
        <f t="shared" si="1"/>
        <v>5000</v>
      </c>
      <c r="V31" s="65" t="e">
        <f t="shared" si="4"/>
        <v>#REF!</v>
      </c>
      <c r="W31" s="66"/>
      <c r="X31" s="6"/>
    </row>
    <row r="32" spans="1:24" ht="20" customHeight="1">
      <c r="A32" s="3" t="e">
        <f t="shared" si="2"/>
        <v>#REF!</v>
      </c>
      <c r="B32" s="3"/>
      <c r="C32" s="7">
        <v>42611</v>
      </c>
      <c r="D32" s="75"/>
      <c r="E32" s="75" t="s">
        <v>144</v>
      </c>
      <c r="F32" s="9" t="s">
        <v>200</v>
      </c>
      <c r="G32" s="76" t="s">
        <v>8</v>
      </c>
      <c r="H32" s="88">
        <v>5000</v>
      </c>
      <c r="I32" s="82"/>
      <c r="J32" s="82"/>
      <c r="K32" s="88"/>
      <c r="L32" s="88">
        <v>83460</v>
      </c>
      <c r="M32" s="147">
        <v>85000</v>
      </c>
      <c r="N32" s="67" t="s">
        <v>38</v>
      </c>
      <c r="O32" s="68">
        <v>1</v>
      </c>
      <c r="P32" s="62" t="s">
        <v>45</v>
      </c>
      <c r="Q32" s="63" t="s">
        <v>51</v>
      </c>
      <c r="R32" s="60" t="s">
        <v>50</v>
      </c>
      <c r="S32" s="59">
        <f t="shared" si="0"/>
        <v>0</v>
      </c>
      <c r="T32" s="65" t="e">
        <f t="shared" si="3"/>
        <v>#REF!</v>
      </c>
      <c r="U32" s="59">
        <f t="shared" si="1"/>
        <v>5000</v>
      </c>
      <c r="V32" s="65" t="e">
        <f t="shared" si="4"/>
        <v>#REF!</v>
      </c>
      <c r="W32" s="66"/>
      <c r="X32" s="6"/>
    </row>
    <row r="33" spans="1:24" ht="20" customHeight="1">
      <c r="A33" s="3" t="e">
        <f t="shared" si="2"/>
        <v>#REF!</v>
      </c>
      <c r="B33" s="3"/>
      <c r="C33" s="7">
        <v>42635</v>
      </c>
      <c r="D33" s="8"/>
      <c r="E33" s="8" t="s">
        <v>163</v>
      </c>
      <c r="F33" s="76" t="s">
        <v>236</v>
      </c>
      <c r="G33" s="9" t="s">
        <v>8</v>
      </c>
      <c r="H33" s="88">
        <v>5000</v>
      </c>
      <c r="I33" s="82"/>
      <c r="J33" s="82"/>
      <c r="K33" s="88"/>
      <c r="L33" s="88">
        <v>56750</v>
      </c>
      <c r="M33" s="147">
        <v>65000</v>
      </c>
      <c r="N33" s="67" t="s">
        <v>28</v>
      </c>
      <c r="O33" s="68">
        <v>1</v>
      </c>
      <c r="P33" s="69" t="s">
        <v>45</v>
      </c>
      <c r="Q33" s="70" t="s">
        <v>51</v>
      </c>
      <c r="R33" s="60" t="s">
        <v>49</v>
      </c>
      <c r="S33" s="59">
        <f t="shared" si="0"/>
        <v>0</v>
      </c>
      <c r="T33" s="65" t="e">
        <f t="shared" si="3"/>
        <v>#REF!</v>
      </c>
      <c r="U33" s="59">
        <f t="shared" si="1"/>
        <v>5000</v>
      </c>
      <c r="V33" s="65" t="e">
        <f t="shared" si="4"/>
        <v>#REF!</v>
      </c>
      <c r="W33" s="66"/>
      <c r="X33" s="6"/>
    </row>
    <row r="34" spans="1:24" ht="20" customHeight="1">
      <c r="A34" s="3" t="e">
        <f t="shared" si="2"/>
        <v>#REF!</v>
      </c>
      <c r="B34" s="3" t="s">
        <v>248</v>
      </c>
      <c r="C34" s="7">
        <v>42845</v>
      </c>
      <c r="D34" s="75"/>
      <c r="E34" s="8" t="s">
        <v>341</v>
      </c>
      <c r="F34" s="76" t="s">
        <v>363</v>
      </c>
      <c r="G34" s="9" t="s">
        <v>8</v>
      </c>
      <c r="H34" s="88">
        <v>5000</v>
      </c>
      <c r="I34" s="82"/>
      <c r="J34" s="82"/>
      <c r="K34" s="88"/>
      <c r="L34" s="88">
        <v>104405</v>
      </c>
      <c r="M34" s="147">
        <v>109900</v>
      </c>
      <c r="N34" s="67" t="s">
        <v>28</v>
      </c>
      <c r="O34" s="68">
        <v>1</v>
      </c>
      <c r="P34" s="62" t="s">
        <v>45</v>
      </c>
      <c r="Q34" s="63" t="s">
        <v>51</v>
      </c>
      <c r="R34" s="60" t="s">
        <v>50</v>
      </c>
      <c r="S34" s="59">
        <f t="shared" si="0"/>
        <v>0</v>
      </c>
      <c r="T34" s="65" t="e">
        <f t="shared" si="3"/>
        <v>#REF!</v>
      </c>
      <c r="U34" s="59">
        <f t="shared" si="1"/>
        <v>5000</v>
      </c>
      <c r="V34" s="65" t="e">
        <f t="shared" si="4"/>
        <v>#REF!</v>
      </c>
      <c r="W34" s="66"/>
      <c r="X34" s="6"/>
    </row>
    <row r="35" spans="1:24" ht="20" customHeight="1">
      <c r="A35" s="3" t="e">
        <f t="shared" si="2"/>
        <v>#REF!</v>
      </c>
      <c r="B35" s="3"/>
      <c r="C35" s="7">
        <v>42628</v>
      </c>
      <c r="D35" s="8"/>
      <c r="E35" s="8" t="s">
        <v>177</v>
      </c>
      <c r="F35" s="9" t="s">
        <v>201</v>
      </c>
      <c r="G35" s="9" t="s">
        <v>8</v>
      </c>
      <c r="H35" s="88">
        <v>5000</v>
      </c>
      <c r="I35" s="82"/>
      <c r="J35" s="82"/>
      <c r="K35" s="88"/>
      <c r="L35" s="88">
        <v>53200</v>
      </c>
      <c r="M35" s="147">
        <v>56000</v>
      </c>
      <c r="N35" s="67" t="s">
        <v>29</v>
      </c>
      <c r="O35" s="68">
        <v>1</v>
      </c>
      <c r="P35" s="62" t="s">
        <v>45</v>
      </c>
      <c r="Q35" s="63" t="s">
        <v>51</v>
      </c>
      <c r="R35" s="60" t="s">
        <v>50</v>
      </c>
      <c r="S35" s="59">
        <f t="shared" si="0"/>
        <v>0</v>
      </c>
      <c r="T35" s="65" t="e">
        <f t="shared" si="3"/>
        <v>#REF!</v>
      </c>
      <c r="U35" s="59">
        <f t="shared" si="1"/>
        <v>5000</v>
      </c>
      <c r="V35" s="65" t="e">
        <f t="shared" si="4"/>
        <v>#REF!</v>
      </c>
      <c r="W35" s="66"/>
      <c r="X35" s="6"/>
    </row>
    <row r="36" spans="1:24" ht="20" customHeight="1">
      <c r="A36" s="3" t="e">
        <f t="shared" si="2"/>
        <v>#REF!</v>
      </c>
      <c r="B36" s="3"/>
      <c r="C36" s="7">
        <v>42622</v>
      </c>
      <c r="D36" s="75"/>
      <c r="E36" s="197" t="s">
        <v>182</v>
      </c>
      <c r="F36" s="76" t="s">
        <v>206</v>
      </c>
      <c r="G36" s="76" t="s">
        <v>8</v>
      </c>
      <c r="H36" s="88">
        <v>5000</v>
      </c>
      <c r="I36" s="82"/>
      <c r="J36" s="82"/>
      <c r="K36" s="88"/>
      <c r="L36" s="88">
        <v>87861</v>
      </c>
      <c r="M36" s="147">
        <v>89500</v>
      </c>
      <c r="N36" s="67" t="s">
        <v>38</v>
      </c>
      <c r="O36" s="68">
        <v>4</v>
      </c>
      <c r="P36" s="62" t="s">
        <v>45</v>
      </c>
      <c r="Q36" s="63" t="s">
        <v>51</v>
      </c>
      <c r="R36" s="60" t="s">
        <v>50</v>
      </c>
      <c r="S36" s="59">
        <f t="shared" si="0"/>
        <v>0</v>
      </c>
      <c r="T36" s="65" t="e">
        <f t="shared" si="3"/>
        <v>#REF!</v>
      </c>
      <c r="U36" s="59">
        <f t="shared" si="1"/>
        <v>5000</v>
      </c>
      <c r="V36" s="65" t="e">
        <f t="shared" si="4"/>
        <v>#REF!</v>
      </c>
      <c r="W36" s="66"/>
      <c r="X36" s="6"/>
    </row>
    <row r="37" spans="1:24" ht="20" customHeight="1">
      <c r="A37" s="3" t="e">
        <f t="shared" si="2"/>
        <v>#REF!</v>
      </c>
      <c r="B37" s="3"/>
      <c r="C37" s="7">
        <v>42641</v>
      </c>
      <c r="D37" s="75"/>
      <c r="E37" s="75" t="s">
        <v>187</v>
      </c>
      <c r="F37" s="75" t="s">
        <v>222</v>
      </c>
      <c r="G37" s="76" t="s">
        <v>8</v>
      </c>
      <c r="H37" s="88">
        <v>5000</v>
      </c>
      <c r="I37" s="82"/>
      <c r="J37" s="82"/>
      <c r="K37" s="88"/>
      <c r="L37" s="88">
        <v>63527</v>
      </c>
      <c r="M37" s="147">
        <v>64700</v>
      </c>
      <c r="N37" s="67" t="s">
        <v>38</v>
      </c>
      <c r="O37" s="68">
        <v>3</v>
      </c>
      <c r="P37" s="69" t="s">
        <v>45</v>
      </c>
      <c r="Q37" s="70" t="s">
        <v>51</v>
      </c>
      <c r="R37" s="60" t="s">
        <v>49</v>
      </c>
      <c r="S37" s="59">
        <f t="shared" si="0"/>
        <v>0</v>
      </c>
      <c r="T37" s="65" t="e">
        <f t="shared" si="3"/>
        <v>#REF!</v>
      </c>
      <c r="U37" s="59">
        <f t="shared" si="1"/>
        <v>5000</v>
      </c>
      <c r="V37" s="65" t="e">
        <f t="shared" si="4"/>
        <v>#REF!</v>
      </c>
      <c r="W37" s="66"/>
      <c r="X37" s="6"/>
    </row>
    <row r="38" spans="1:24" ht="20" customHeight="1">
      <c r="A38" s="3" t="e">
        <f t="shared" si="2"/>
        <v>#REF!</v>
      </c>
      <c r="B38" s="3"/>
      <c r="C38" s="7">
        <v>42643</v>
      </c>
      <c r="D38" s="75"/>
      <c r="E38" s="75" t="s">
        <v>189</v>
      </c>
      <c r="F38" s="76" t="s">
        <v>218</v>
      </c>
      <c r="G38" s="76" t="s">
        <v>8</v>
      </c>
      <c r="H38" s="88">
        <v>5000</v>
      </c>
      <c r="I38" s="82"/>
      <c r="J38" s="82"/>
      <c r="K38" s="88"/>
      <c r="L38" s="88">
        <v>68884</v>
      </c>
      <c r="M38" s="147">
        <v>72000</v>
      </c>
      <c r="N38" s="67" t="s">
        <v>38</v>
      </c>
      <c r="O38" s="68">
        <v>1</v>
      </c>
      <c r="P38" s="62" t="s">
        <v>45</v>
      </c>
      <c r="Q38" s="63" t="s">
        <v>51</v>
      </c>
      <c r="R38" s="60" t="s">
        <v>50</v>
      </c>
      <c r="S38" s="59">
        <f t="shared" si="0"/>
        <v>0</v>
      </c>
      <c r="T38" s="65" t="e">
        <f t="shared" si="3"/>
        <v>#REF!</v>
      </c>
      <c r="U38" s="59">
        <f t="shared" si="1"/>
        <v>5000</v>
      </c>
      <c r="V38" s="65" t="e">
        <f t="shared" si="4"/>
        <v>#REF!</v>
      </c>
      <c r="W38" s="66"/>
      <c r="X38" s="6"/>
    </row>
    <row r="39" spans="1:24" ht="20" customHeight="1">
      <c r="A39" s="3" t="e">
        <f t="shared" si="2"/>
        <v>#REF!</v>
      </c>
      <c r="B39" s="3"/>
      <c r="C39" s="7">
        <v>42669</v>
      </c>
      <c r="D39" s="75"/>
      <c r="E39" s="75" t="s">
        <v>190</v>
      </c>
      <c r="F39" s="76" t="s">
        <v>386</v>
      </c>
      <c r="G39" s="76" t="s">
        <v>8</v>
      </c>
      <c r="H39" s="88">
        <v>5000</v>
      </c>
      <c r="I39" s="82"/>
      <c r="J39" s="82"/>
      <c r="K39" s="88"/>
      <c r="L39" s="88">
        <v>37600</v>
      </c>
      <c r="M39" s="147">
        <v>47000</v>
      </c>
      <c r="N39" s="58" t="s">
        <v>29</v>
      </c>
      <c r="O39" s="61">
        <v>1</v>
      </c>
      <c r="P39" s="69" t="s">
        <v>45</v>
      </c>
      <c r="Q39" s="70" t="s">
        <v>51</v>
      </c>
      <c r="R39" s="60" t="s">
        <v>50</v>
      </c>
      <c r="S39" s="59">
        <f t="shared" si="0"/>
        <v>0</v>
      </c>
      <c r="T39" s="65" t="e">
        <f t="shared" si="3"/>
        <v>#REF!</v>
      </c>
      <c r="U39" s="59">
        <f t="shared" si="1"/>
        <v>5000</v>
      </c>
      <c r="V39" s="65" t="e">
        <f t="shared" si="4"/>
        <v>#REF!</v>
      </c>
      <c r="W39" s="66"/>
      <c r="X39" s="6"/>
    </row>
    <row r="40" spans="1:24" ht="20" customHeight="1">
      <c r="A40" s="3">
        <v>25</v>
      </c>
      <c r="B40" s="3"/>
      <c r="C40" s="7">
        <v>42671</v>
      </c>
      <c r="D40" s="8"/>
      <c r="E40" s="8" t="s">
        <v>217</v>
      </c>
      <c r="F40" s="76" t="s">
        <v>392</v>
      </c>
      <c r="G40" s="9" t="s">
        <v>8</v>
      </c>
      <c r="H40" s="88">
        <v>4022</v>
      </c>
      <c r="I40" s="82"/>
      <c r="J40" s="82"/>
      <c r="K40" s="88"/>
      <c r="L40" s="88">
        <v>110878</v>
      </c>
      <c r="M40" s="147">
        <v>114900</v>
      </c>
      <c r="N40" s="67" t="s">
        <v>38</v>
      </c>
      <c r="O40" s="61">
        <v>1</v>
      </c>
      <c r="P40" s="62" t="s">
        <v>45</v>
      </c>
      <c r="Q40" s="63" t="s">
        <v>51</v>
      </c>
      <c r="R40" s="60" t="s">
        <v>50</v>
      </c>
      <c r="S40" s="59">
        <f t="shared" si="0"/>
        <v>0</v>
      </c>
      <c r="T40" s="65" t="e">
        <f t="shared" si="3"/>
        <v>#REF!</v>
      </c>
      <c r="U40" s="59">
        <f t="shared" si="1"/>
        <v>4022</v>
      </c>
      <c r="V40" s="65" t="e">
        <f t="shared" si="4"/>
        <v>#REF!</v>
      </c>
      <c r="W40" s="66"/>
      <c r="X40" s="6"/>
    </row>
    <row r="41" spans="1:24" ht="20" customHeight="1">
      <c r="A41" s="3">
        <f t="shared" ref="A41:A56" si="5">A40+1</f>
        <v>26</v>
      </c>
      <c r="B41" s="3"/>
      <c r="C41" s="7">
        <v>42648</v>
      </c>
      <c r="D41" s="8"/>
      <c r="E41" s="8" t="s">
        <v>194</v>
      </c>
      <c r="F41" s="76" t="s">
        <v>235</v>
      </c>
      <c r="G41" s="9" t="s">
        <v>8</v>
      </c>
      <c r="H41" s="88">
        <v>5000</v>
      </c>
      <c r="I41" s="82"/>
      <c r="J41" s="82"/>
      <c r="K41" s="88"/>
      <c r="L41" s="88">
        <v>55000</v>
      </c>
      <c r="M41" s="88">
        <v>59900</v>
      </c>
      <c r="N41" s="67" t="s">
        <v>29</v>
      </c>
      <c r="O41" s="68">
        <v>1</v>
      </c>
      <c r="P41" s="62" t="s">
        <v>45</v>
      </c>
      <c r="Q41" s="63" t="s">
        <v>51</v>
      </c>
      <c r="R41" s="60" t="s">
        <v>50</v>
      </c>
      <c r="S41" s="59">
        <f t="shared" si="0"/>
        <v>0</v>
      </c>
      <c r="T41" s="65" t="e">
        <f t="shared" si="3"/>
        <v>#REF!</v>
      </c>
      <c r="U41" s="59">
        <f t="shared" si="1"/>
        <v>5000</v>
      </c>
      <c r="V41" s="65" t="e">
        <f t="shared" si="4"/>
        <v>#REF!</v>
      </c>
      <c r="W41" s="66"/>
      <c r="X41" s="6"/>
    </row>
    <row r="42" spans="1:24" ht="20" customHeight="1">
      <c r="A42" s="3">
        <f t="shared" si="5"/>
        <v>27</v>
      </c>
      <c r="B42" s="3"/>
      <c r="C42" s="7">
        <v>42656</v>
      </c>
      <c r="D42" s="8"/>
      <c r="E42" s="8" t="s">
        <v>197</v>
      </c>
      <c r="F42" s="76" t="s">
        <v>237</v>
      </c>
      <c r="G42" s="9" t="s">
        <v>8</v>
      </c>
      <c r="H42" s="88">
        <v>5000</v>
      </c>
      <c r="I42" s="82"/>
      <c r="J42" s="82"/>
      <c r="K42" s="88"/>
      <c r="L42" s="88">
        <v>66276</v>
      </c>
      <c r="M42" s="147">
        <v>67500</v>
      </c>
      <c r="N42" s="67" t="s">
        <v>38</v>
      </c>
      <c r="O42" s="68">
        <v>1</v>
      </c>
      <c r="P42" s="62" t="s">
        <v>45</v>
      </c>
      <c r="Q42" s="63" t="s">
        <v>51</v>
      </c>
      <c r="R42" s="60" t="s">
        <v>50</v>
      </c>
      <c r="S42" s="59">
        <f t="shared" si="0"/>
        <v>0</v>
      </c>
      <c r="T42" s="65" t="e">
        <f t="shared" si="3"/>
        <v>#REF!</v>
      </c>
      <c r="U42" s="59">
        <f t="shared" si="1"/>
        <v>5000</v>
      </c>
      <c r="V42" s="65" t="e">
        <f t="shared" si="4"/>
        <v>#REF!</v>
      </c>
      <c r="W42" s="66"/>
      <c r="X42" s="6"/>
    </row>
    <row r="43" spans="1:24" ht="20" customHeight="1">
      <c r="A43" s="3">
        <f t="shared" si="5"/>
        <v>28</v>
      </c>
      <c r="B43" s="3" t="s">
        <v>248</v>
      </c>
      <c r="C43" s="7">
        <v>42864</v>
      </c>
      <c r="D43" s="8"/>
      <c r="E43" s="8" t="s">
        <v>351</v>
      </c>
      <c r="F43" s="76" t="s">
        <v>355</v>
      </c>
      <c r="G43" s="9" t="s">
        <v>8</v>
      </c>
      <c r="H43" s="88">
        <v>5000</v>
      </c>
      <c r="I43" s="82"/>
      <c r="J43" s="82"/>
      <c r="K43" s="88"/>
      <c r="L43" s="88">
        <v>64600</v>
      </c>
      <c r="M43" s="147">
        <v>68000</v>
      </c>
      <c r="N43" s="67" t="s">
        <v>29</v>
      </c>
      <c r="O43" s="68">
        <v>1</v>
      </c>
      <c r="P43" s="62" t="s">
        <v>45</v>
      </c>
      <c r="Q43" s="63" t="s">
        <v>51</v>
      </c>
      <c r="R43" s="60" t="s">
        <v>50</v>
      </c>
      <c r="S43" s="59">
        <f t="shared" si="0"/>
        <v>0</v>
      </c>
      <c r="T43" s="65" t="e">
        <f t="shared" si="3"/>
        <v>#REF!</v>
      </c>
      <c r="U43" s="59">
        <f t="shared" si="1"/>
        <v>5000</v>
      </c>
      <c r="V43" s="65" t="e">
        <f t="shared" si="4"/>
        <v>#REF!</v>
      </c>
      <c r="W43" s="66"/>
      <c r="X43" s="6"/>
    </row>
    <row r="44" spans="1:24" ht="20" customHeight="1">
      <c r="A44" s="3">
        <f t="shared" si="5"/>
        <v>29</v>
      </c>
      <c r="B44" s="3"/>
      <c r="C44" s="7">
        <v>42628</v>
      </c>
      <c r="D44" s="8"/>
      <c r="E44" s="8" t="s">
        <v>202</v>
      </c>
      <c r="F44" s="76" t="s">
        <v>203</v>
      </c>
      <c r="G44" s="9" t="s">
        <v>8</v>
      </c>
      <c r="H44" s="88">
        <v>5000</v>
      </c>
      <c r="I44" s="82"/>
      <c r="J44" s="82"/>
      <c r="K44" s="88"/>
      <c r="L44" s="88">
        <v>82450</v>
      </c>
      <c r="M44" s="147">
        <v>85000</v>
      </c>
      <c r="N44" s="67" t="s">
        <v>29</v>
      </c>
      <c r="O44" s="68">
        <v>3</v>
      </c>
      <c r="P44" s="62" t="s">
        <v>45</v>
      </c>
      <c r="Q44" s="63" t="s">
        <v>51</v>
      </c>
      <c r="R44" s="60" t="s">
        <v>50</v>
      </c>
      <c r="S44" s="59">
        <f t="shared" si="0"/>
        <v>0</v>
      </c>
      <c r="T44" s="65" t="e">
        <f t="shared" si="3"/>
        <v>#REF!</v>
      </c>
      <c r="U44" s="59">
        <f t="shared" si="1"/>
        <v>5000</v>
      </c>
      <c r="V44" s="65" t="e">
        <f t="shared" si="4"/>
        <v>#REF!</v>
      </c>
      <c r="W44" s="66"/>
      <c r="X44" s="6"/>
    </row>
    <row r="45" spans="1:24" ht="20" customHeight="1">
      <c r="A45" s="3">
        <f t="shared" si="5"/>
        <v>30</v>
      </c>
      <c r="B45" s="3"/>
      <c r="C45" s="7">
        <v>42667</v>
      </c>
      <c r="D45" s="8"/>
      <c r="E45" s="8" t="s">
        <v>216</v>
      </c>
      <c r="F45" s="76" t="s">
        <v>273</v>
      </c>
      <c r="G45" s="9" t="s">
        <v>8</v>
      </c>
      <c r="H45" s="88">
        <v>5000</v>
      </c>
      <c r="I45" s="82"/>
      <c r="J45" s="82"/>
      <c r="K45" s="88"/>
      <c r="L45" s="88">
        <v>80752</v>
      </c>
      <c r="M45" s="147">
        <v>83250</v>
      </c>
      <c r="N45" s="67" t="s">
        <v>29</v>
      </c>
      <c r="O45" s="61">
        <v>1</v>
      </c>
      <c r="P45" s="62" t="s">
        <v>45</v>
      </c>
      <c r="Q45" s="63" t="s">
        <v>51</v>
      </c>
      <c r="R45" s="60" t="s">
        <v>50</v>
      </c>
      <c r="S45" s="59">
        <f t="shared" si="0"/>
        <v>0</v>
      </c>
      <c r="T45" s="65" t="e">
        <f t="shared" si="3"/>
        <v>#REF!</v>
      </c>
      <c r="U45" s="59">
        <f t="shared" si="1"/>
        <v>5000</v>
      </c>
      <c r="V45" s="65" t="e">
        <f t="shared" si="4"/>
        <v>#REF!</v>
      </c>
      <c r="W45" s="66"/>
      <c r="X45" s="6"/>
    </row>
    <row r="46" spans="1:24" ht="20" customHeight="1">
      <c r="A46" s="3">
        <f t="shared" si="5"/>
        <v>31</v>
      </c>
      <c r="B46" s="3" t="s">
        <v>248</v>
      </c>
      <c r="C46" s="7">
        <v>42891</v>
      </c>
      <c r="D46" s="8"/>
      <c r="E46" s="8" t="s">
        <v>366</v>
      </c>
      <c r="F46" s="76" t="s">
        <v>383</v>
      </c>
      <c r="G46" s="9" t="s">
        <v>8</v>
      </c>
      <c r="H46" s="88">
        <v>5000</v>
      </c>
      <c r="I46" s="82"/>
      <c r="J46" s="82"/>
      <c r="K46" s="88"/>
      <c r="L46" s="88">
        <v>86416</v>
      </c>
      <c r="M46" s="147">
        <v>89400</v>
      </c>
      <c r="N46" s="67" t="s">
        <v>38</v>
      </c>
      <c r="O46" s="68">
        <v>1</v>
      </c>
      <c r="P46" s="69" t="s">
        <v>45</v>
      </c>
      <c r="Q46" s="70" t="s">
        <v>51</v>
      </c>
      <c r="R46" s="60" t="s">
        <v>48</v>
      </c>
      <c r="S46" s="59">
        <f t="shared" si="0"/>
        <v>0</v>
      </c>
      <c r="T46" s="65" t="e">
        <f t="shared" si="3"/>
        <v>#REF!</v>
      </c>
      <c r="U46" s="59">
        <f t="shared" si="1"/>
        <v>5000</v>
      </c>
      <c r="V46" s="65" t="e">
        <f t="shared" si="4"/>
        <v>#REF!</v>
      </c>
      <c r="W46" s="66"/>
      <c r="X46" s="6"/>
    </row>
    <row r="47" spans="1:24" ht="20" customHeight="1">
      <c r="A47" s="3">
        <f t="shared" si="5"/>
        <v>32</v>
      </c>
      <c r="B47" s="3"/>
      <c r="C47" s="7">
        <v>42674</v>
      </c>
      <c r="D47" s="75"/>
      <c r="E47" s="75" t="s">
        <v>219</v>
      </c>
      <c r="F47" s="9" t="s">
        <v>277</v>
      </c>
      <c r="G47" s="76" t="s">
        <v>8</v>
      </c>
      <c r="H47" s="88">
        <v>5000</v>
      </c>
      <c r="I47" s="82"/>
      <c r="J47" s="82"/>
      <c r="K47" s="88"/>
      <c r="L47" s="88">
        <v>90234</v>
      </c>
      <c r="M47" s="147">
        <v>91900</v>
      </c>
      <c r="N47" s="67" t="s">
        <v>38</v>
      </c>
      <c r="O47" s="68">
        <v>1</v>
      </c>
      <c r="P47" s="62" t="s">
        <v>45</v>
      </c>
      <c r="Q47" s="63" t="s">
        <v>51</v>
      </c>
      <c r="R47" s="60" t="s">
        <v>48</v>
      </c>
      <c r="S47" s="59">
        <f t="shared" si="0"/>
        <v>0</v>
      </c>
      <c r="T47" s="65" t="e">
        <f t="shared" si="3"/>
        <v>#REF!</v>
      </c>
      <c r="U47" s="59">
        <f t="shared" si="1"/>
        <v>5000</v>
      </c>
      <c r="V47" s="65" t="e">
        <f t="shared" si="4"/>
        <v>#REF!</v>
      </c>
      <c r="W47" s="66"/>
      <c r="X47" s="6"/>
    </row>
    <row r="48" spans="1:24" ht="20" customHeight="1">
      <c r="A48" s="3">
        <f t="shared" si="5"/>
        <v>33</v>
      </c>
      <c r="B48" s="3"/>
      <c r="C48" s="7">
        <v>42691</v>
      </c>
      <c r="D48" s="75"/>
      <c r="E48" s="75" t="s">
        <v>220</v>
      </c>
      <c r="F48" s="9" t="s">
        <v>275</v>
      </c>
      <c r="G48" s="76" t="s">
        <v>8</v>
      </c>
      <c r="H48" s="88">
        <v>5000</v>
      </c>
      <c r="I48" s="82"/>
      <c r="J48" s="82"/>
      <c r="K48" s="88"/>
      <c r="L48" s="88">
        <v>86182</v>
      </c>
      <c r="M48" s="147">
        <v>120000</v>
      </c>
      <c r="N48" s="67" t="s">
        <v>38</v>
      </c>
      <c r="O48" s="68">
        <v>1</v>
      </c>
      <c r="P48" s="62" t="s">
        <v>45</v>
      </c>
      <c r="Q48" s="63" t="s">
        <v>55</v>
      </c>
      <c r="R48" s="60" t="s">
        <v>50</v>
      </c>
      <c r="S48" s="59">
        <f t="shared" si="0"/>
        <v>0</v>
      </c>
      <c r="T48" s="65" t="e">
        <f t="shared" si="3"/>
        <v>#REF!</v>
      </c>
      <c r="U48" s="59">
        <f t="shared" si="1"/>
        <v>5000</v>
      </c>
      <c r="V48" s="65" t="e">
        <f t="shared" si="4"/>
        <v>#REF!</v>
      </c>
      <c r="W48" s="66"/>
      <c r="X48" s="6"/>
    </row>
    <row r="49" spans="1:24" ht="20" customHeight="1">
      <c r="A49" s="3" t="e">
        <f>#REF!+1</f>
        <v>#REF!</v>
      </c>
      <c r="B49" s="3" t="s">
        <v>250</v>
      </c>
      <c r="C49" s="7">
        <v>42871</v>
      </c>
      <c r="D49" s="8"/>
      <c r="E49" s="8" t="s">
        <v>352</v>
      </c>
      <c r="F49" s="9" t="s">
        <v>375</v>
      </c>
      <c r="G49" s="9" t="s">
        <v>8</v>
      </c>
      <c r="H49" s="88">
        <v>5000</v>
      </c>
      <c r="I49" s="57"/>
      <c r="J49" s="57"/>
      <c r="K49" s="88"/>
      <c r="L49" s="88">
        <v>66678</v>
      </c>
      <c r="M49" s="147">
        <v>68000</v>
      </c>
      <c r="N49" s="67" t="s">
        <v>38</v>
      </c>
      <c r="O49" s="68">
        <v>5</v>
      </c>
      <c r="P49" s="62" t="s">
        <v>45</v>
      </c>
      <c r="Q49" s="63" t="s">
        <v>51</v>
      </c>
      <c r="R49" s="60" t="s">
        <v>48</v>
      </c>
      <c r="S49" s="59">
        <f t="shared" si="0"/>
        <v>0</v>
      </c>
      <c r="T49" s="65" t="e">
        <f>S49+#REF!</f>
        <v>#REF!</v>
      </c>
      <c r="U49" s="59">
        <f t="shared" si="1"/>
        <v>5000</v>
      </c>
      <c r="V49" s="65" t="e">
        <f>U49+#REF!</f>
        <v>#REF!</v>
      </c>
      <c r="W49" s="66"/>
      <c r="X49" s="6"/>
    </row>
    <row r="50" spans="1:24" ht="20" customHeight="1">
      <c r="A50" s="3" t="e">
        <f t="shared" si="5"/>
        <v>#REF!</v>
      </c>
      <c r="B50" s="3"/>
      <c r="C50" s="7">
        <v>42691</v>
      </c>
      <c r="D50" s="75"/>
      <c r="E50" s="75" t="s">
        <v>239</v>
      </c>
      <c r="F50" s="9" t="s">
        <v>385</v>
      </c>
      <c r="G50" s="9" t="s">
        <v>8</v>
      </c>
      <c r="H50" s="88">
        <v>5000</v>
      </c>
      <c r="I50" s="57"/>
      <c r="J50" s="57"/>
      <c r="K50" s="88"/>
      <c r="L50" s="88">
        <v>79532</v>
      </c>
      <c r="M50" s="147">
        <v>81000</v>
      </c>
      <c r="N50" s="67" t="s">
        <v>38</v>
      </c>
      <c r="O50" s="68">
        <v>1</v>
      </c>
      <c r="P50" s="62" t="s">
        <v>45</v>
      </c>
      <c r="Q50" s="63" t="s">
        <v>51</v>
      </c>
      <c r="R50" s="60" t="s">
        <v>49</v>
      </c>
      <c r="S50" s="59">
        <f t="shared" si="0"/>
        <v>0</v>
      </c>
      <c r="T50" s="65" t="e">
        <f t="shared" si="3"/>
        <v>#REF!</v>
      </c>
      <c r="U50" s="59">
        <f t="shared" si="1"/>
        <v>5000</v>
      </c>
      <c r="V50" s="65" t="e">
        <f t="shared" si="4"/>
        <v>#REF!</v>
      </c>
      <c r="W50" s="66"/>
      <c r="X50" s="6"/>
    </row>
    <row r="51" spans="1:24" ht="20" customHeight="1">
      <c r="A51" s="3" t="e">
        <f t="shared" si="5"/>
        <v>#REF!</v>
      </c>
      <c r="B51" s="3" t="s">
        <v>250</v>
      </c>
      <c r="C51" s="7">
        <v>42747</v>
      </c>
      <c r="D51" s="75"/>
      <c r="E51" s="75" t="s">
        <v>253</v>
      </c>
      <c r="F51" s="76" t="s">
        <v>303</v>
      </c>
      <c r="G51" s="9" t="s">
        <v>8</v>
      </c>
      <c r="H51" s="88">
        <v>5000</v>
      </c>
      <c r="I51" s="57"/>
      <c r="J51" s="57"/>
      <c r="K51" s="88"/>
      <c r="L51" s="88">
        <v>110580</v>
      </c>
      <c r="M51" s="147">
        <v>114000</v>
      </c>
      <c r="N51" s="67" t="s">
        <v>29</v>
      </c>
      <c r="O51" s="68">
        <v>2</v>
      </c>
      <c r="P51" s="69" t="s">
        <v>45</v>
      </c>
      <c r="Q51" s="70" t="s">
        <v>51</v>
      </c>
      <c r="R51" s="60" t="s">
        <v>50</v>
      </c>
      <c r="S51" s="59">
        <f t="shared" si="0"/>
        <v>0</v>
      </c>
      <c r="T51" s="65" t="e">
        <f t="shared" si="3"/>
        <v>#REF!</v>
      </c>
      <c r="U51" s="59">
        <f t="shared" si="1"/>
        <v>5000</v>
      </c>
      <c r="V51" s="65" t="e">
        <f t="shared" si="4"/>
        <v>#REF!</v>
      </c>
      <c r="W51" s="66"/>
      <c r="X51" s="6"/>
    </row>
    <row r="52" spans="1:24" ht="19.5" customHeight="1">
      <c r="A52" s="3" t="e">
        <f t="shared" si="5"/>
        <v>#REF!</v>
      </c>
      <c r="B52" s="3"/>
      <c r="C52" s="7">
        <v>42716</v>
      </c>
      <c r="D52" s="8"/>
      <c r="E52" s="8" t="s">
        <v>115</v>
      </c>
      <c r="F52" s="9" t="s">
        <v>293</v>
      </c>
      <c r="G52" s="9" t="s">
        <v>8</v>
      </c>
      <c r="H52" s="88">
        <v>5000</v>
      </c>
      <c r="I52" s="57"/>
      <c r="J52" s="57"/>
      <c r="K52" s="88"/>
      <c r="L52" s="88">
        <v>34366</v>
      </c>
      <c r="M52" s="147">
        <v>35000</v>
      </c>
      <c r="N52" s="67" t="s">
        <v>38</v>
      </c>
      <c r="O52" s="68">
        <v>2</v>
      </c>
      <c r="P52" s="62" t="s">
        <v>45</v>
      </c>
      <c r="Q52" s="63" t="s">
        <v>51</v>
      </c>
      <c r="R52" s="60" t="s">
        <v>49</v>
      </c>
      <c r="S52" s="59">
        <f t="shared" si="0"/>
        <v>0</v>
      </c>
      <c r="T52" s="65" t="e">
        <f t="shared" si="3"/>
        <v>#REF!</v>
      </c>
      <c r="U52" s="59">
        <f t="shared" si="1"/>
        <v>5000</v>
      </c>
      <c r="V52" s="65" t="e">
        <f t="shared" si="4"/>
        <v>#REF!</v>
      </c>
      <c r="W52" s="66"/>
      <c r="X52" s="6"/>
    </row>
    <row r="53" spans="1:24" ht="20" customHeight="1">
      <c r="A53" s="3" t="e">
        <f t="shared" si="5"/>
        <v>#REF!</v>
      </c>
      <c r="B53" s="3"/>
      <c r="C53" s="7">
        <v>42723</v>
      </c>
      <c r="D53" s="75"/>
      <c r="E53" s="75" t="s">
        <v>254</v>
      </c>
      <c r="F53" s="76" t="s">
        <v>292</v>
      </c>
      <c r="G53" s="9" t="s">
        <v>8</v>
      </c>
      <c r="H53" s="88">
        <v>5000</v>
      </c>
      <c r="I53" s="57"/>
      <c r="J53" s="198"/>
      <c r="K53" s="88"/>
      <c r="L53" s="88">
        <v>54029</v>
      </c>
      <c r="M53" s="147">
        <v>57000</v>
      </c>
      <c r="N53" s="67" t="s">
        <v>38</v>
      </c>
      <c r="O53" s="68">
        <v>1</v>
      </c>
      <c r="P53" s="62" t="s">
        <v>45</v>
      </c>
      <c r="Q53" s="63" t="s">
        <v>51</v>
      </c>
      <c r="R53" s="60" t="s">
        <v>48</v>
      </c>
      <c r="S53" s="59">
        <f t="shared" si="0"/>
        <v>0</v>
      </c>
      <c r="T53" s="65" t="e">
        <f t="shared" si="3"/>
        <v>#REF!</v>
      </c>
      <c r="U53" s="59">
        <f t="shared" si="1"/>
        <v>5000</v>
      </c>
      <c r="V53" s="65" t="e">
        <f t="shared" si="4"/>
        <v>#REF!</v>
      </c>
      <c r="W53" s="66"/>
      <c r="X53" s="6"/>
    </row>
    <row r="54" spans="1:24" ht="20" customHeight="1">
      <c r="A54" s="3" t="e">
        <f>#REF!+1</f>
        <v>#REF!</v>
      </c>
      <c r="B54" s="3" t="s">
        <v>246</v>
      </c>
      <c r="C54" s="7">
        <v>42753</v>
      </c>
      <c r="D54" s="8"/>
      <c r="E54" s="75" t="s">
        <v>281</v>
      </c>
      <c r="F54" s="76" t="s">
        <v>311</v>
      </c>
      <c r="G54" s="9" t="s">
        <v>8</v>
      </c>
      <c r="H54" s="88">
        <v>5000</v>
      </c>
      <c r="I54" s="57"/>
      <c r="J54" s="57"/>
      <c r="K54" s="88"/>
      <c r="L54" s="88">
        <v>97206</v>
      </c>
      <c r="M54" s="147">
        <v>99000</v>
      </c>
      <c r="N54" s="67" t="s">
        <v>38</v>
      </c>
      <c r="O54" s="68">
        <v>5</v>
      </c>
      <c r="P54" s="62" t="s">
        <v>45</v>
      </c>
      <c r="Q54" s="63" t="s">
        <v>51</v>
      </c>
      <c r="R54" s="60" t="s">
        <v>50</v>
      </c>
      <c r="S54" s="59">
        <f t="shared" si="0"/>
        <v>0</v>
      </c>
      <c r="T54" s="65" t="e">
        <f>S54+#REF!</f>
        <v>#REF!</v>
      </c>
      <c r="U54" s="59">
        <f t="shared" si="1"/>
        <v>5000</v>
      </c>
      <c r="V54" s="65" t="e">
        <f>U54+#REF!</f>
        <v>#REF!</v>
      </c>
      <c r="W54" s="66"/>
      <c r="X54" s="6"/>
    </row>
    <row r="55" spans="1:24" ht="20" customHeight="1">
      <c r="A55" s="3" t="e">
        <f t="shared" si="5"/>
        <v>#REF!</v>
      </c>
      <c r="B55" s="3"/>
      <c r="C55" s="7">
        <v>42740</v>
      </c>
      <c r="D55" s="8"/>
      <c r="E55" s="8" t="s">
        <v>255</v>
      </c>
      <c r="F55" s="9" t="s">
        <v>310</v>
      </c>
      <c r="G55" s="9" t="s">
        <v>8</v>
      </c>
      <c r="H55" s="88">
        <v>4768.05</v>
      </c>
      <c r="I55" s="57"/>
      <c r="J55" s="57"/>
      <c r="K55" s="88"/>
      <c r="L55" s="88">
        <v>59882</v>
      </c>
      <c r="M55" s="147">
        <v>55103</v>
      </c>
      <c r="N55" s="67" t="s">
        <v>38</v>
      </c>
      <c r="O55" s="68">
        <v>2</v>
      </c>
      <c r="P55" s="69" t="s">
        <v>45</v>
      </c>
      <c r="Q55" s="70" t="s">
        <v>51</v>
      </c>
      <c r="R55" s="60" t="s">
        <v>50</v>
      </c>
      <c r="S55" s="59">
        <f t="shared" si="0"/>
        <v>0</v>
      </c>
      <c r="T55" s="65" t="e">
        <f t="shared" si="3"/>
        <v>#REF!</v>
      </c>
      <c r="U55" s="59">
        <f t="shared" si="1"/>
        <v>4768.05</v>
      </c>
      <c r="V55" s="65" t="e">
        <f t="shared" si="4"/>
        <v>#REF!</v>
      </c>
      <c r="W55" s="66"/>
      <c r="X55" s="6"/>
    </row>
    <row r="56" spans="1:24" ht="20" customHeight="1">
      <c r="A56" s="3" t="e">
        <f t="shared" si="5"/>
        <v>#REF!</v>
      </c>
      <c r="B56" s="3"/>
      <c r="C56" s="7">
        <v>42725</v>
      </c>
      <c r="D56" s="75"/>
      <c r="E56" s="8" t="s">
        <v>258</v>
      </c>
      <c r="F56" s="76" t="s">
        <v>394</v>
      </c>
      <c r="G56" s="9" t="s">
        <v>8</v>
      </c>
      <c r="H56" s="88">
        <v>5000</v>
      </c>
      <c r="I56" s="57"/>
      <c r="J56" s="57"/>
      <c r="K56" s="88"/>
      <c r="L56" s="88">
        <v>131228</v>
      </c>
      <c r="M56" s="147">
        <v>136000</v>
      </c>
      <c r="N56" s="67" t="s">
        <v>29</v>
      </c>
      <c r="O56" s="61">
        <v>3</v>
      </c>
      <c r="P56" s="62" t="s">
        <v>45</v>
      </c>
      <c r="Q56" s="63" t="s">
        <v>52</v>
      </c>
      <c r="R56" s="60" t="s">
        <v>50</v>
      </c>
      <c r="S56" s="59">
        <f t="shared" si="0"/>
        <v>0</v>
      </c>
      <c r="T56" s="65" t="e">
        <f t="shared" si="3"/>
        <v>#REF!</v>
      </c>
      <c r="U56" s="59">
        <f t="shared" si="1"/>
        <v>5000</v>
      </c>
      <c r="V56" s="65" t="e">
        <f t="shared" si="4"/>
        <v>#REF!</v>
      </c>
      <c r="W56" s="66"/>
      <c r="X56" s="6"/>
    </row>
    <row r="57" spans="1:24" ht="20" customHeight="1">
      <c r="A57" s="3" t="e">
        <f>#REF!+1</f>
        <v>#REF!</v>
      </c>
      <c r="B57" s="3" t="s">
        <v>248</v>
      </c>
      <c r="C57" s="7">
        <v>42928</v>
      </c>
      <c r="D57" s="75"/>
      <c r="E57" s="75" t="s">
        <v>379</v>
      </c>
      <c r="F57" s="9" t="s">
        <v>391</v>
      </c>
      <c r="G57" s="76" t="s">
        <v>8</v>
      </c>
      <c r="H57" s="88">
        <v>5000</v>
      </c>
      <c r="I57" s="57"/>
      <c r="J57" s="57"/>
      <c r="K57" s="88"/>
      <c r="L57" s="88">
        <v>57997</v>
      </c>
      <c r="M57" s="147">
        <v>60000</v>
      </c>
      <c r="N57" s="67" t="s">
        <v>38</v>
      </c>
      <c r="O57" s="68">
        <v>1</v>
      </c>
      <c r="P57" s="62" t="s">
        <v>45</v>
      </c>
      <c r="Q57" s="63" t="s">
        <v>51</v>
      </c>
      <c r="R57" s="60" t="s">
        <v>50</v>
      </c>
      <c r="S57" s="59">
        <f t="shared" si="0"/>
        <v>0</v>
      </c>
      <c r="T57" s="65" t="e">
        <f>S57+#REF!</f>
        <v>#REF!</v>
      </c>
      <c r="U57" s="59">
        <f t="shared" si="1"/>
        <v>5000</v>
      </c>
      <c r="V57" s="65" t="e">
        <f>U57+#REF!</f>
        <v>#REF!</v>
      </c>
      <c r="W57" s="66"/>
      <c r="X57" s="6"/>
    </row>
    <row r="58" spans="1:24" ht="20" customHeight="1">
      <c r="A58" s="3" t="e">
        <f>A60+1</f>
        <v>#REF!</v>
      </c>
      <c r="B58" s="3" t="s">
        <v>248</v>
      </c>
      <c r="C58" s="7">
        <v>42746</v>
      </c>
      <c r="D58" s="75"/>
      <c r="E58" s="75" t="s">
        <v>271</v>
      </c>
      <c r="F58" s="76" t="s">
        <v>302</v>
      </c>
      <c r="G58" s="76" t="s">
        <v>8</v>
      </c>
      <c r="H58" s="88">
        <v>5000</v>
      </c>
      <c r="I58" s="57"/>
      <c r="J58" s="57"/>
      <c r="K58" s="88"/>
      <c r="L58" s="88">
        <v>116745</v>
      </c>
      <c r="M58" s="147">
        <v>118900</v>
      </c>
      <c r="N58" s="67" t="s">
        <v>38</v>
      </c>
      <c r="O58" s="68">
        <v>5</v>
      </c>
      <c r="P58" s="69" t="s">
        <v>45</v>
      </c>
      <c r="Q58" s="70" t="s">
        <v>51</v>
      </c>
      <c r="R58" s="60" t="s">
        <v>49</v>
      </c>
      <c r="S58" s="59">
        <f t="shared" si="0"/>
        <v>0</v>
      </c>
      <c r="T58" s="65" t="e">
        <f t="shared" si="3"/>
        <v>#REF!</v>
      </c>
      <c r="U58" s="59">
        <f t="shared" si="1"/>
        <v>5000</v>
      </c>
      <c r="V58" s="65" t="e">
        <f t="shared" si="4"/>
        <v>#REF!</v>
      </c>
      <c r="W58" s="66"/>
      <c r="X58" s="6"/>
    </row>
    <row r="59" spans="1:24" ht="20" customHeight="1">
      <c r="A59" s="3" t="e">
        <f>A58+1</f>
        <v>#REF!</v>
      </c>
      <c r="B59" s="3" t="s">
        <v>248</v>
      </c>
      <c r="C59" s="7">
        <v>42747</v>
      </c>
      <c r="D59" s="75"/>
      <c r="E59" s="75" t="s">
        <v>272</v>
      </c>
      <c r="F59" s="76" t="s">
        <v>307</v>
      </c>
      <c r="G59" s="9" t="s">
        <v>8</v>
      </c>
      <c r="H59" s="88">
        <v>5000</v>
      </c>
      <c r="I59" s="57"/>
      <c r="J59" s="57"/>
      <c r="K59" s="88"/>
      <c r="L59" s="88">
        <v>89842</v>
      </c>
      <c r="M59" s="147">
        <v>91500</v>
      </c>
      <c r="N59" s="67" t="s">
        <v>38</v>
      </c>
      <c r="O59" s="68">
        <v>2</v>
      </c>
      <c r="P59" s="69" t="s">
        <v>45</v>
      </c>
      <c r="Q59" s="70" t="s">
        <v>51</v>
      </c>
      <c r="R59" s="60" t="s">
        <v>50</v>
      </c>
      <c r="S59" s="59">
        <f t="shared" si="0"/>
        <v>0</v>
      </c>
      <c r="T59" s="65" t="e">
        <f t="shared" si="3"/>
        <v>#REF!</v>
      </c>
      <c r="U59" s="59">
        <f t="shared" si="1"/>
        <v>5000</v>
      </c>
      <c r="V59" s="65" t="e">
        <f t="shared" si="4"/>
        <v>#REF!</v>
      </c>
      <c r="W59" s="66"/>
      <c r="X59" s="6"/>
    </row>
    <row r="60" spans="1:24" ht="20" customHeight="1">
      <c r="A60" s="3" t="e">
        <f>A57+1</f>
        <v>#REF!</v>
      </c>
      <c r="B60" s="3" t="s">
        <v>248</v>
      </c>
      <c r="C60" s="7">
        <v>42765</v>
      </c>
      <c r="D60" s="215"/>
      <c r="E60" s="75" t="s">
        <v>278</v>
      </c>
      <c r="F60" s="76" t="s">
        <v>305</v>
      </c>
      <c r="G60" s="76" t="s">
        <v>8</v>
      </c>
      <c r="H60" s="88">
        <v>4936</v>
      </c>
      <c r="I60" s="57"/>
      <c r="J60" s="57"/>
      <c r="K60" s="88"/>
      <c r="L60" s="88">
        <v>100152</v>
      </c>
      <c r="M60" s="147">
        <v>102000</v>
      </c>
      <c r="N60" s="67" t="s">
        <v>38</v>
      </c>
      <c r="O60" s="68">
        <v>1</v>
      </c>
      <c r="P60" s="62" t="s">
        <v>45</v>
      </c>
      <c r="Q60" s="63" t="s">
        <v>51</v>
      </c>
      <c r="R60" s="60" t="s">
        <v>50</v>
      </c>
      <c r="S60" s="59">
        <f t="shared" si="0"/>
        <v>0</v>
      </c>
      <c r="T60" s="65" t="e">
        <f t="shared" si="3"/>
        <v>#REF!</v>
      </c>
      <c r="U60" s="59">
        <f t="shared" si="1"/>
        <v>4936</v>
      </c>
      <c r="V60" s="65" t="e">
        <f t="shared" si="4"/>
        <v>#REF!</v>
      </c>
      <c r="W60" s="66"/>
      <c r="X60" s="6"/>
    </row>
    <row r="61" spans="1:24" ht="20" customHeight="1">
      <c r="A61" s="3" t="e">
        <f>A60+1</f>
        <v>#REF!</v>
      </c>
      <c r="B61" s="3" t="s">
        <v>248</v>
      </c>
      <c r="C61" s="7">
        <v>42769</v>
      </c>
      <c r="D61" s="8"/>
      <c r="E61" s="8" t="s">
        <v>284</v>
      </c>
      <c r="F61" s="76" t="s">
        <v>322</v>
      </c>
      <c r="G61" s="9" t="s">
        <v>8</v>
      </c>
      <c r="H61" s="88">
        <v>5000</v>
      </c>
      <c r="I61" s="57"/>
      <c r="J61" s="57"/>
      <c r="K61" s="88"/>
      <c r="L61" s="88">
        <v>105820</v>
      </c>
      <c r="M61" s="147">
        <v>139000</v>
      </c>
      <c r="N61" s="67" t="s">
        <v>38</v>
      </c>
      <c r="O61" s="61">
        <v>1</v>
      </c>
      <c r="P61" s="62" t="s">
        <v>45</v>
      </c>
      <c r="Q61" s="63" t="s">
        <v>52</v>
      </c>
      <c r="R61" s="60" t="s">
        <v>50</v>
      </c>
      <c r="S61" s="59">
        <f t="shared" si="0"/>
        <v>0</v>
      </c>
      <c r="T61" s="65" t="e">
        <f>S61+#REF!</f>
        <v>#REF!</v>
      </c>
      <c r="U61" s="59">
        <f t="shared" si="1"/>
        <v>5000</v>
      </c>
      <c r="V61" s="65" t="e">
        <f>U61+#REF!</f>
        <v>#REF!</v>
      </c>
      <c r="W61" s="66"/>
      <c r="X61" s="6"/>
    </row>
    <row r="62" spans="1:24" ht="20" customHeight="1">
      <c r="A62" s="3" t="e">
        <f>#REF!+1</f>
        <v>#REF!</v>
      </c>
      <c r="B62" s="3" t="s">
        <v>248</v>
      </c>
      <c r="C62" s="7">
        <v>42761</v>
      </c>
      <c r="D62" s="8"/>
      <c r="E62" s="8" t="s">
        <v>285</v>
      </c>
      <c r="F62" s="9" t="s">
        <v>309</v>
      </c>
      <c r="G62" s="9" t="s">
        <v>8</v>
      </c>
      <c r="H62" s="88">
        <v>5000</v>
      </c>
      <c r="I62" s="57"/>
      <c r="J62" s="57"/>
      <c r="K62" s="88"/>
      <c r="L62" s="88">
        <v>76587</v>
      </c>
      <c r="M62" s="147">
        <v>78000</v>
      </c>
      <c r="N62" s="67" t="s">
        <v>38</v>
      </c>
      <c r="O62" s="68">
        <v>1</v>
      </c>
      <c r="P62" s="62" t="s">
        <v>45</v>
      </c>
      <c r="Q62" s="63" t="s">
        <v>51</v>
      </c>
      <c r="R62" s="60" t="s">
        <v>50</v>
      </c>
      <c r="S62" s="59">
        <f t="shared" si="0"/>
        <v>0</v>
      </c>
      <c r="T62" s="65" t="e">
        <f t="shared" si="3"/>
        <v>#REF!</v>
      </c>
      <c r="U62" s="59">
        <f t="shared" si="1"/>
        <v>5000</v>
      </c>
      <c r="V62" s="65" t="e">
        <f t="shared" si="4"/>
        <v>#REF!</v>
      </c>
      <c r="W62" s="66"/>
      <c r="X62" s="6"/>
    </row>
    <row r="63" spans="1:24" ht="20" customHeight="1">
      <c r="A63" s="3" t="e">
        <f>#REF!+1</f>
        <v>#REF!</v>
      </c>
      <c r="B63" s="3" t="s">
        <v>246</v>
      </c>
      <c r="C63" s="7">
        <v>42793</v>
      </c>
      <c r="E63" s="8" t="s">
        <v>286</v>
      </c>
      <c r="F63" s="9" t="s">
        <v>349</v>
      </c>
      <c r="G63" s="9" t="s">
        <v>8</v>
      </c>
      <c r="H63" s="88">
        <v>5000</v>
      </c>
      <c r="I63" s="57"/>
      <c r="J63" s="57"/>
      <c r="K63" s="88"/>
      <c r="L63" s="88">
        <v>99043</v>
      </c>
      <c r="M63" s="147">
        <v>139000</v>
      </c>
      <c r="N63" s="67" t="s">
        <v>38</v>
      </c>
      <c r="O63" s="61">
        <v>3</v>
      </c>
      <c r="P63" s="62" t="s">
        <v>45</v>
      </c>
      <c r="Q63" s="63" t="s">
        <v>52</v>
      </c>
      <c r="R63" s="60" t="s">
        <v>50</v>
      </c>
      <c r="S63" s="59">
        <f t="shared" si="0"/>
        <v>0</v>
      </c>
      <c r="T63" s="65" t="e">
        <f t="shared" si="3"/>
        <v>#REF!</v>
      </c>
      <c r="U63" s="59">
        <f t="shared" si="1"/>
        <v>5000</v>
      </c>
      <c r="V63" s="65" t="e">
        <f t="shared" si="4"/>
        <v>#REF!</v>
      </c>
      <c r="W63" s="66"/>
      <c r="X63" s="6"/>
    </row>
    <row r="64" spans="1:24" ht="20" customHeight="1">
      <c r="A64" s="3" t="e">
        <f t="shared" ref="A64:A76" si="6">A61+1</f>
        <v>#REF!</v>
      </c>
      <c r="B64" s="3" t="s">
        <v>248</v>
      </c>
      <c r="C64" s="7">
        <v>42762</v>
      </c>
      <c r="D64" s="8"/>
      <c r="E64" s="8" t="s">
        <v>296</v>
      </c>
      <c r="F64" s="76" t="s">
        <v>306</v>
      </c>
      <c r="G64" s="9" t="s">
        <v>8</v>
      </c>
      <c r="H64" s="88">
        <v>5000</v>
      </c>
      <c r="I64" s="57"/>
      <c r="J64" s="57"/>
      <c r="K64" s="88"/>
      <c r="L64" s="88">
        <v>103098</v>
      </c>
      <c r="M64" s="147">
        <v>105000</v>
      </c>
      <c r="N64" s="67" t="s">
        <v>38</v>
      </c>
      <c r="O64" s="61">
        <v>1</v>
      </c>
      <c r="P64" s="62" t="s">
        <v>45</v>
      </c>
      <c r="Q64" s="63" t="s">
        <v>51</v>
      </c>
      <c r="R64" s="60" t="s">
        <v>50</v>
      </c>
      <c r="S64" s="59">
        <f t="shared" si="0"/>
        <v>0</v>
      </c>
      <c r="T64" s="65" t="e">
        <f t="shared" si="3"/>
        <v>#REF!</v>
      </c>
      <c r="U64" s="59">
        <f t="shared" si="1"/>
        <v>5000</v>
      </c>
      <c r="V64" s="65" t="e">
        <f t="shared" si="4"/>
        <v>#REF!</v>
      </c>
      <c r="W64" s="66"/>
      <c r="X64" s="6"/>
    </row>
    <row r="65" spans="1:24" ht="20" customHeight="1">
      <c r="A65" s="3" t="e">
        <f t="shared" si="6"/>
        <v>#REF!</v>
      </c>
      <c r="B65" s="3" t="s">
        <v>244</v>
      </c>
      <c r="C65" s="7">
        <v>42765</v>
      </c>
      <c r="D65" s="8"/>
      <c r="E65" s="8" t="s">
        <v>288</v>
      </c>
      <c r="F65" s="76" t="s">
        <v>321</v>
      </c>
      <c r="G65" s="9" t="s">
        <v>8</v>
      </c>
      <c r="H65" s="88">
        <v>5000</v>
      </c>
      <c r="I65" s="57"/>
      <c r="J65" s="57"/>
      <c r="K65" s="88"/>
      <c r="L65" s="88">
        <v>97108</v>
      </c>
      <c r="M65" s="147">
        <v>98900</v>
      </c>
      <c r="N65" s="67" t="s">
        <v>38</v>
      </c>
      <c r="O65" s="61">
        <v>1</v>
      </c>
      <c r="P65" s="62" t="s">
        <v>45</v>
      </c>
      <c r="Q65" s="63" t="s">
        <v>51</v>
      </c>
      <c r="R65" s="60" t="s">
        <v>50</v>
      </c>
      <c r="S65" s="59">
        <f t="shared" si="0"/>
        <v>0</v>
      </c>
      <c r="T65" s="65" t="e">
        <f t="shared" si="3"/>
        <v>#REF!</v>
      </c>
      <c r="U65" s="59">
        <f t="shared" si="1"/>
        <v>5000</v>
      </c>
      <c r="V65" s="65" t="e">
        <f t="shared" si="4"/>
        <v>#REF!</v>
      </c>
      <c r="W65" s="66"/>
      <c r="X65" s="6"/>
    </row>
    <row r="66" spans="1:24" ht="20" customHeight="1">
      <c r="A66" s="3" t="e">
        <f>A64+1</f>
        <v>#REF!</v>
      </c>
      <c r="B66" s="3"/>
      <c r="C66" s="7">
        <v>42720</v>
      </c>
      <c r="D66" s="8"/>
      <c r="E66" s="8" t="s">
        <v>290</v>
      </c>
      <c r="F66" s="9" t="s">
        <v>291</v>
      </c>
      <c r="G66" s="9" t="s">
        <v>8</v>
      </c>
      <c r="H66" s="88">
        <v>4161.07</v>
      </c>
      <c r="I66" s="57"/>
      <c r="J66" s="57"/>
      <c r="K66" s="88"/>
      <c r="L66" s="88">
        <v>98188</v>
      </c>
      <c r="M66" s="147">
        <v>100000</v>
      </c>
      <c r="N66" s="67" t="s">
        <v>38</v>
      </c>
      <c r="O66" s="68">
        <v>1</v>
      </c>
      <c r="P66" s="62" t="s">
        <v>45</v>
      </c>
      <c r="Q66" s="63" t="s">
        <v>51</v>
      </c>
      <c r="R66" s="60" t="s">
        <v>50</v>
      </c>
      <c r="S66" s="59">
        <f t="shared" si="0"/>
        <v>0</v>
      </c>
      <c r="T66" s="65" t="e">
        <f>S66+#REF!</f>
        <v>#REF!</v>
      </c>
      <c r="U66" s="59">
        <f t="shared" si="1"/>
        <v>4161.07</v>
      </c>
      <c r="V66" s="65" t="e">
        <f>U66+#REF!</f>
        <v>#REF!</v>
      </c>
      <c r="W66" s="66"/>
      <c r="X66" s="6"/>
    </row>
    <row r="67" spans="1:24" ht="20" customHeight="1">
      <c r="A67" s="3" t="e">
        <f>A65+1</f>
        <v>#REF!</v>
      </c>
      <c r="B67" s="3" t="s">
        <v>248</v>
      </c>
      <c r="C67" s="7">
        <v>42762</v>
      </c>
      <c r="D67" s="8"/>
      <c r="E67" s="8" t="s">
        <v>294</v>
      </c>
      <c r="F67" s="76" t="s">
        <v>304</v>
      </c>
      <c r="G67" s="9" t="s">
        <v>8</v>
      </c>
      <c r="H67" s="88">
        <v>5000</v>
      </c>
      <c r="I67" s="57"/>
      <c r="J67" s="57"/>
      <c r="K67" s="88"/>
      <c r="L67" s="88">
        <v>87878</v>
      </c>
      <c r="M67" s="147">
        <v>89500</v>
      </c>
      <c r="N67" s="67" t="s">
        <v>38</v>
      </c>
      <c r="O67" s="61">
        <v>1</v>
      </c>
      <c r="P67" s="62" t="s">
        <v>45</v>
      </c>
      <c r="Q67" s="63" t="s">
        <v>51</v>
      </c>
      <c r="R67" s="60" t="s">
        <v>50</v>
      </c>
      <c r="S67" s="59">
        <f t="shared" si="0"/>
        <v>0</v>
      </c>
      <c r="T67" s="65" t="e">
        <f t="shared" si="3"/>
        <v>#REF!</v>
      </c>
      <c r="U67" s="59">
        <f t="shared" si="1"/>
        <v>5000</v>
      </c>
      <c r="V67" s="65" t="e">
        <f t="shared" si="4"/>
        <v>#REF!</v>
      </c>
      <c r="W67" s="66"/>
      <c r="X67" s="6"/>
    </row>
    <row r="68" spans="1:24" ht="20" customHeight="1">
      <c r="A68" s="3" t="e">
        <f>#REF!+1</f>
        <v>#REF!</v>
      </c>
      <c r="B68" s="3" t="s">
        <v>248</v>
      </c>
      <c r="C68" s="7">
        <v>42779</v>
      </c>
      <c r="D68" s="8"/>
      <c r="E68" s="8" t="s">
        <v>297</v>
      </c>
      <c r="F68" s="9" t="s">
        <v>336</v>
      </c>
      <c r="G68" s="9" t="s">
        <v>8</v>
      </c>
      <c r="H68" s="88">
        <v>5000</v>
      </c>
      <c r="I68" s="57"/>
      <c r="J68" s="57"/>
      <c r="K68" s="88"/>
      <c r="L68" s="88">
        <v>100000</v>
      </c>
      <c r="M68" s="147">
        <v>139000</v>
      </c>
      <c r="N68" s="67" t="s">
        <v>26</v>
      </c>
      <c r="O68" s="61">
        <v>1</v>
      </c>
      <c r="P68" s="62" t="s">
        <v>45</v>
      </c>
      <c r="Q68" s="63" t="s">
        <v>51</v>
      </c>
      <c r="R68" s="60" t="s">
        <v>50</v>
      </c>
      <c r="S68" s="59">
        <f t="shared" si="0"/>
        <v>0</v>
      </c>
      <c r="T68" s="65" t="e">
        <f t="shared" si="3"/>
        <v>#REF!</v>
      </c>
      <c r="U68" s="59">
        <f t="shared" si="1"/>
        <v>5000</v>
      </c>
      <c r="V68" s="65" t="e">
        <f t="shared" si="4"/>
        <v>#REF!</v>
      </c>
      <c r="W68" s="66"/>
      <c r="X68" s="6"/>
    </row>
    <row r="69" spans="1:24" ht="20" customHeight="1">
      <c r="A69" s="3" t="e">
        <f>A67+1</f>
        <v>#REF!</v>
      </c>
      <c r="B69" s="3" t="s">
        <v>246</v>
      </c>
      <c r="C69" s="7">
        <v>42808</v>
      </c>
      <c r="D69" s="75"/>
      <c r="E69" s="75" t="s">
        <v>320</v>
      </c>
      <c r="F69" s="111" t="s">
        <v>348</v>
      </c>
      <c r="G69" s="76" t="s">
        <v>8</v>
      </c>
      <c r="H69" s="88">
        <v>5000</v>
      </c>
      <c r="I69" s="57"/>
      <c r="J69" s="57"/>
      <c r="K69" s="88"/>
      <c r="L69" s="88">
        <v>54985</v>
      </c>
      <c r="M69" s="147">
        <v>56000</v>
      </c>
      <c r="N69" s="67" t="s">
        <v>38</v>
      </c>
      <c r="O69" s="61">
        <v>1</v>
      </c>
      <c r="P69" s="62" t="s">
        <v>45</v>
      </c>
      <c r="Q69" s="63" t="s">
        <v>51</v>
      </c>
      <c r="R69" s="60" t="s">
        <v>49</v>
      </c>
      <c r="S69" s="59">
        <f t="shared" si="0"/>
        <v>0</v>
      </c>
      <c r="T69" s="65" t="e">
        <f>S69+#REF!</f>
        <v>#REF!</v>
      </c>
      <c r="U69" s="59">
        <f t="shared" si="1"/>
        <v>5000</v>
      </c>
      <c r="V69" s="65" t="e">
        <f>U69+#REF!</f>
        <v>#REF!</v>
      </c>
      <c r="W69" s="66"/>
      <c r="X69" s="6"/>
    </row>
    <row r="70" spans="1:24" ht="20" customHeight="1">
      <c r="A70" s="3" t="e">
        <f>#REF!+1</f>
        <v>#REF!</v>
      </c>
      <c r="B70" s="3" t="s">
        <v>246</v>
      </c>
      <c r="C70" s="7">
        <v>42822</v>
      </c>
      <c r="D70" s="75"/>
      <c r="E70" s="75" t="s">
        <v>333</v>
      </c>
      <c r="F70" s="111" t="s">
        <v>347</v>
      </c>
      <c r="G70" s="76" t="s">
        <v>8</v>
      </c>
      <c r="H70" s="88">
        <v>5000</v>
      </c>
      <c r="I70" s="57"/>
      <c r="J70" s="57"/>
      <c r="K70" s="88"/>
      <c r="L70" s="88">
        <v>101750</v>
      </c>
      <c r="M70" s="147">
        <v>105000</v>
      </c>
      <c r="N70" s="58" t="s">
        <v>38</v>
      </c>
      <c r="O70" s="61">
        <v>1</v>
      </c>
      <c r="P70" s="69" t="s">
        <v>45</v>
      </c>
      <c r="Q70" s="70" t="s">
        <v>51</v>
      </c>
      <c r="R70" s="60" t="s">
        <v>50</v>
      </c>
      <c r="S70" s="59">
        <f t="shared" ref="S70:S76" si="7">IF(G70="Pending", H70, 0)</f>
        <v>0</v>
      </c>
      <c r="T70" s="65" t="e">
        <f>S70+#REF!</f>
        <v>#REF!</v>
      </c>
      <c r="U70" s="59">
        <f t="shared" ref="U70:U76" si="8">IF(G70="Closed", H70, 0)</f>
        <v>5000</v>
      </c>
      <c r="V70" s="65" t="e">
        <f>U70+#REF!</f>
        <v>#REF!</v>
      </c>
      <c r="W70" s="66"/>
      <c r="X70" s="6"/>
    </row>
    <row r="71" spans="1:24" ht="20" customHeight="1">
      <c r="A71" s="3" t="e">
        <f>#REF!+1</f>
        <v>#REF!</v>
      </c>
      <c r="B71" s="3" t="s">
        <v>249</v>
      </c>
      <c r="C71" s="7">
        <v>42823</v>
      </c>
      <c r="D71" s="75"/>
      <c r="E71" s="199" t="s">
        <v>331</v>
      </c>
      <c r="F71" s="201" t="s">
        <v>374</v>
      </c>
      <c r="G71" s="9" t="s">
        <v>8</v>
      </c>
      <c r="H71" s="88">
        <v>5000</v>
      </c>
      <c r="I71" s="57"/>
      <c r="J71" s="57"/>
      <c r="K71" s="88"/>
      <c r="L71" s="88">
        <v>80750</v>
      </c>
      <c r="M71" s="147">
        <v>85000</v>
      </c>
      <c r="N71" s="58" t="s">
        <v>28</v>
      </c>
      <c r="O71" s="61">
        <v>1</v>
      </c>
      <c r="P71" s="69" t="s">
        <v>45</v>
      </c>
      <c r="Q71" s="70" t="s">
        <v>51</v>
      </c>
      <c r="R71" s="60" t="s">
        <v>50</v>
      </c>
      <c r="S71" s="59">
        <f t="shared" si="7"/>
        <v>0</v>
      </c>
      <c r="T71" s="65" t="e">
        <f t="shared" ref="T71:T76" si="9">S71+T70</f>
        <v>#REF!</v>
      </c>
      <c r="U71" s="59">
        <f t="shared" si="8"/>
        <v>5000</v>
      </c>
      <c r="V71" s="65" t="e">
        <f t="shared" ref="V71:V76" si="10">U71+V70</f>
        <v>#REF!</v>
      </c>
      <c r="W71" s="66"/>
      <c r="X71" s="6"/>
    </row>
    <row r="72" spans="1:24" ht="20" customHeight="1">
      <c r="A72" s="3" t="e">
        <f>#REF!+1</f>
        <v>#REF!</v>
      </c>
      <c r="B72" s="3" t="s">
        <v>248</v>
      </c>
      <c r="C72" s="7">
        <v>42832</v>
      </c>
      <c r="D72" s="75"/>
      <c r="E72" s="200" t="s">
        <v>330</v>
      </c>
      <c r="F72" s="202" t="s">
        <v>356</v>
      </c>
      <c r="G72" s="76" t="s">
        <v>8</v>
      </c>
      <c r="H72" s="88">
        <v>4316</v>
      </c>
      <c r="I72" s="57"/>
      <c r="J72" s="57"/>
      <c r="K72" s="88"/>
      <c r="L72" s="88">
        <v>87289</v>
      </c>
      <c r="M72" s="147">
        <v>88900</v>
      </c>
      <c r="N72" s="58" t="s">
        <v>38</v>
      </c>
      <c r="O72" s="61">
        <v>1</v>
      </c>
      <c r="P72" s="69" t="s">
        <v>45</v>
      </c>
      <c r="Q72" s="70" t="s">
        <v>51</v>
      </c>
      <c r="R72" s="60" t="s">
        <v>50</v>
      </c>
      <c r="S72" s="59">
        <f t="shared" si="7"/>
        <v>0</v>
      </c>
      <c r="T72" s="65" t="e">
        <f t="shared" si="9"/>
        <v>#REF!</v>
      </c>
      <c r="U72" s="59">
        <f t="shared" si="8"/>
        <v>4316</v>
      </c>
      <c r="V72" s="65" t="e">
        <f t="shared" si="10"/>
        <v>#REF!</v>
      </c>
      <c r="W72" s="66"/>
      <c r="X72" s="6"/>
    </row>
    <row r="73" spans="1:24" ht="20" customHeight="1">
      <c r="A73" s="3" t="e">
        <f>A71+1</f>
        <v>#REF!</v>
      </c>
      <c r="B73" s="3" t="s">
        <v>248</v>
      </c>
      <c r="C73" s="7">
        <v>42837</v>
      </c>
      <c r="D73" s="75"/>
      <c r="E73" s="75" t="s">
        <v>334</v>
      </c>
      <c r="F73" s="111" t="s">
        <v>365</v>
      </c>
      <c r="G73" s="76" t="s">
        <v>8</v>
      </c>
      <c r="H73" s="88">
        <v>5000</v>
      </c>
      <c r="I73" s="57"/>
      <c r="J73" s="57"/>
      <c r="K73" s="88"/>
      <c r="L73" s="88">
        <v>67803</v>
      </c>
      <c r="M73" s="147">
        <v>69900</v>
      </c>
      <c r="N73" s="58" t="s">
        <v>29</v>
      </c>
      <c r="O73" s="61">
        <v>1</v>
      </c>
      <c r="P73" s="69" t="s">
        <v>45</v>
      </c>
      <c r="Q73" s="70" t="s">
        <v>51</v>
      </c>
      <c r="R73" s="60" t="s">
        <v>49</v>
      </c>
      <c r="S73" s="59">
        <f t="shared" si="7"/>
        <v>0</v>
      </c>
      <c r="T73" s="65" t="e">
        <f>S73+#REF!</f>
        <v>#REF!</v>
      </c>
      <c r="U73" s="59">
        <f t="shared" si="8"/>
        <v>5000</v>
      </c>
      <c r="V73" s="65" t="e">
        <f>U73+#REF!</f>
        <v>#REF!</v>
      </c>
      <c r="W73" s="66"/>
      <c r="X73" s="6"/>
    </row>
    <row r="74" spans="1:24" ht="20" customHeight="1">
      <c r="A74" s="3" t="e">
        <f>A72+1</f>
        <v>#REF!</v>
      </c>
      <c r="B74" s="3" t="s">
        <v>248</v>
      </c>
      <c r="C74" s="7">
        <v>42913</v>
      </c>
      <c r="D74" s="75"/>
      <c r="E74" s="75" t="s">
        <v>373</v>
      </c>
      <c r="F74" s="216" t="s">
        <v>388</v>
      </c>
      <c r="G74" s="9" t="s">
        <v>8</v>
      </c>
      <c r="H74" s="88">
        <v>5000</v>
      </c>
      <c r="I74" s="57"/>
      <c r="J74" s="57"/>
      <c r="K74" s="88"/>
      <c r="L74" s="88">
        <v>89842</v>
      </c>
      <c r="M74" s="147">
        <v>91500</v>
      </c>
      <c r="N74" s="58" t="s">
        <v>38</v>
      </c>
      <c r="O74" s="61">
        <v>1</v>
      </c>
      <c r="P74" s="69" t="s">
        <v>45</v>
      </c>
      <c r="Q74" s="70" t="s">
        <v>51</v>
      </c>
      <c r="R74" s="60" t="s">
        <v>50</v>
      </c>
      <c r="S74" s="59">
        <f t="shared" si="7"/>
        <v>0</v>
      </c>
      <c r="T74" s="65" t="e">
        <f t="shared" si="9"/>
        <v>#REF!</v>
      </c>
      <c r="U74" s="59">
        <f t="shared" si="8"/>
        <v>5000</v>
      </c>
      <c r="V74" s="65" t="e">
        <f t="shared" si="10"/>
        <v>#REF!</v>
      </c>
      <c r="W74" s="66"/>
      <c r="X74" s="6"/>
    </row>
    <row r="75" spans="1:24" ht="20" customHeight="1">
      <c r="A75" s="3" t="e">
        <f>#REF!+1</f>
        <v>#REF!</v>
      </c>
      <c r="B75" s="3" t="s">
        <v>248</v>
      </c>
      <c r="C75" s="7">
        <v>42830</v>
      </c>
      <c r="D75" s="75"/>
      <c r="E75" s="75" t="s">
        <v>335</v>
      </c>
      <c r="F75" s="111" t="s">
        <v>357</v>
      </c>
      <c r="G75" s="9" t="s">
        <v>8</v>
      </c>
      <c r="H75" s="88">
        <v>5000</v>
      </c>
      <c r="I75" s="57"/>
      <c r="J75" s="57"/>
      <c r="K75" s="88"/>
      <c r="L75" s="88">
        <v>116646</v>
      </c>
      <c r="M75" s="147">
        <v>120000</v>
      </c>
      <c r="N75" s="58" t="s">
        <v>38</v>
      </c>
      <c r="O75" s="61">
        <v>4</v>
      </c>
      <c r="P75" s="69" t="s">
        <v>45</v>
      </c>
      <c r="Q75" s="70" t="s">
        <v>51</v>
      </c>
      <c r="R75" s="60" t="s">
        <v>49</v>
      </c>
      <c r="S75" s="59">
        <f t="shared" si="7"/>
        <v>0</v>
      </c>
      <c r="T75" s="65" t="e">
        <f t="shared" si="9"/>
        <v>#REF!</v>
      </c>
      <c r="U75" s="59">
        <f t="shared" si="8"/>
        <v>5000</v>
      </c>
      <c r="V75" s="65" t="e">
        <f t="shared" si="10"/>
        <v>#REF!</v>
      </c>
      <c r="W75" s="66"/>
      <c r="X75" s="6"/>
    </row>
    <row r="76" spans="1:24" ht="20" customHeight="1">
      <c r="A76" s="3" t="e">
        <f t="shared" si="6"/>
        <v>#REF!</v>
      </c>
      <c r="B76" s="3" t="s">
        <v>248</v>
      </c>
      <c r="C76" s="7">
        <v>42885</v>
      </c>
      <c r="D76" s="75"/>
      <c r="E76" s="8" t="s">
        <v>340</v>
      </c>
      <c r="F76" s="9" t="s">
        <v>382</v>
      </c>
      <c r="G76" s="9" t="s">
        <v>8</v>
      </c>
      <c r="H76" s="88">
        <v>5000</v>
      </c>
      <c r="I76" s="57"/>
      <c r="J76" s="57"/>
      <c r="K76" s="88"/>
      <c r="L76" s="88">
        <v>99170</v>
      </c>
      <c r="M76" s="147">
        <v>102000</v>
      </c>
      <c r="N76" s="58" t="s">
        <v>38</v>
      </c>
      <c r="O76" s="61">
        <v>4</v>
      </c>
      <c r="P76" s="69" t="s">
        <v>45</v>
      </c>
      <c r="Q76" s="70" t="s">
        <v>51</v>
      </c>
      <c r="R76" s="60" t="s">
        <v>50</v>
      </c>
      <c r="S76" s="59">
        <f t="shared" si="7"/>
        <v>0</v>
      </c>
      <c r="T76" s="65" t="e">
        <f t="shared" si="9"/>
        <v>#REF!</v>
      </c>
      <c r="U76" s="59">
        <f t="shared" si="8"/>
        <v>5000</v>
      </c>
      <c r="V76" s="65" t="e">
        <f t="shared" si="10"/>
        <v>#REF!</v>
      </c>
      <c r="W76" s="66"/>
      <c r="X76" s="6"/>
    </row>
    <row r="77" spans="1:24" ht="20" customHeight="1">
      <c r="A77" s="22"/>
      <c r="B77" s="22"/>
      <c r="C77" s="205"/>
      <c r="D77" s="194"/>
      <c r="E77" s="194"/>
      <c r="F77" s="98"/>
      <c r="G77" s="98"/>
      <c r="H77" s="206"/>
      <c r="I77" s="207"/>
      <c r="J77" s="207"/>
      <c r="K77" s="206"/>
      <c r="L77" s="206"/>
      <c r="M77" s="206"/>
      <c r="N77" s="208"/>
      <c r="O77" s="209"/>
      <c r="P77" s="208"/>
      <c r="Q77" s="208"/>
      <c r="R77" s="208"/>
      <c r="S77" s="71"/>
      <c r="T77" s="71"/>
      <c r="U77" s="71"/>
      <c r="V77" s="71"/>
      <c r="W77" s="71"/>
      <c r="X77" s="23"/>
    </row>
    <row r="78" spans="1:24" ht="20" customHeight="1">
      <c r="A78" s="22"/>
      <c r="B78" s="22"/>
      <c r="C78" s="205"/>
      <c r="D78" s="194"/>
      <c r="E78" s="194"/>
      <c r="F78" s="98"/>
      <c r="G78" s="98"/>
      <c r="H78" s="206"/>
      <c r="I78" s="207"/>
      <c r="J78" s="207"/>
      <c r="K78" s="206"/>
      <c r="L78" s="206"/>
      <c r="M78" s="206"/>
      <c r="N78" s="208"/>
      <c r="O78" s="209"/>
      <c r="P78" s="208"/>
      <c r="Q78" s="208"/>
      <c r="R78" s="208"/>
      <c r="S78" s="71"/>
      <c r="T78" s="71"/>
      <c r="U78" s="71"/>
      <c r="V78" s="71"/>
      <c r="W78" s="71"/>
      <c r="X78" s="23"/>
    </row>
    <row r="79" spans="1:24" ht="20" customHeight="1">
      <c r="A79" s="22"/>
      <c r="B79" s="22"/>
      <c r="C79" s="205"/>
      <c r="D79" s="194"/>
      <c r="E79" s="194"/>
      <c r="F79" s="98"/>
      <c r="G79" s="98"/>
      <c r="H79" s="206"/>
      <c r="I79" s="207"/>
      <c r="J79" s="207"/>
      <c r="K79" s="206"/>
      <c r="L79" s="206"/>
      <c r="M79" s="206"/>
      <c r="N79" s="208"/>
      <c r="O79" s="209"/>
      <c r="P79" s="208"/>
      <c r="Q79" s="208"/>
      <c r="R79" s="208"/>
      <c r="S79" s="71"/>
      <c r="T79" s="71"/>
      <c r="U79" s="71"/>
      <c r="V79" s="71"/>
      <c r="W79" s="71"/>
      <c r="X79" s="23"/>
    </row>
    <row r="80" spans="1:24" ht="20" customHeight="1">
      <c r="A80" s="22"/>
      <c r="B80" s="22"/>
      <c r="C80" s="205"/>
      <c r="D80" s="194"/>
      <c r="E80" s="194"/>
      <c r="F80" s="98"/>
      <c r="G80" s="98"/>
      <c r="H80" s="206"/>
      <c r="I80" s="207"/>
      <c r="J80" s="207"/>
      <c r="K80" s="206"/>
      <c r="L80" s="206"/>
      <c r="M80" s="206"/>
      <c r="N80" s="208"/>
      <c r="O80" s="209"/>
      <c r="P80" s="208"/>
      <c r="Q80" s="208"/>
      <c r="R80" s="208"/>
      <c r="S80" s="71"/>
      <c r="T80" s="71"/>
      <c r="U80" s="71"/>
      <c r="V80" s="71"/>
      <c r="W80" s="71"/>
      <c r="X80" s="23"/>
    </row>
    <row r="81" spans="1:24" ht="20" customHeight="1">
      <c r="A81" s="22"/>
      <c r="B81" s="22"/>
      <c r="C81" s="205"/>
      <c r="D81" s="194"/>
      <c r="E81" s="194"/>
      <c r="F81" s="98"/>
      <c r="G81" s="98"/>
      <c r="H81" s="206"/>
      <c r="I81" s="207"/>
      <c r="J81" s="207"/>
      <c r="K81" s="206"/>
      <c r="L81" s="206"/>
      <c r="M81" s="206"/>
      <c r="N81" s="208"/>
      <c r="O81" s="209"/>
      <c r="P81" s="208"/>
      <c r="Q81" s="208"/>
      <c r="R81" s="208"/>
      <c r="S81" s="71"/>
      <c r="T81" s="71"/>
      <c r="U81" s="71"/>
      <c r="V81" s="71"/>
      <c r="W81" s="71"/>
      <c r="X81" s="23"/>
    </row>
    <row r="82" spans="1:24" ht="20" customHeight="1">
      <c r="A82" s="22"/>
      <c r="B82" s="22"/>
      <c r="C82" s="205"/>
      <c r="D82" s="194"/>
      <c r="E82" s="194"/>
      <c r="F82" s="98"/>
      <c r="G82" s="98"/>
      <c r="H82" s="206"/>
      <c r="I82" s="207"/>
      <c r="J82" s="207"/>
      <c r="K82" s="206"/>
      <c r="L82" s="206"/>
      <c r="M82" s="206"/>
      <c r="N82" s="208"/>
      <c r="O82" s="209"/>
      <c r="P82" s="208"/>
      <c r="Q82" s="208"/>
      <c r="R82" s="208"/>
      <c r="S82" s="71"/>
      <c r="T82" s="71"/>
      <c r="U82" s="71"/>
      <c r="V82" s="71"/>
      <c r="W82" s="71"/>
      <c r="X82" s="23"/>
    </row>
    <row r="83" spans="1:24" ht="20" customHeight="1">
      <c r="A83" s="22"/>
      <c r="B83" s="22"/>
      <c r="C83" s="205"/>
      <c r="D83" s="194"/>
      <c r="E83" s="194"/>
      <c r="F83" s="98"/>
      <c r="G83" s="98"/>
      <c r="H83" s="206"/>
      <c r="I83" s="207"/>
      <c r="J83" s="207"/>
      <c r="K83" s="206"/>
      <c r="L83" s="206"/>
      <c r="M83" s="206"/>
      <c r="N83" s="208"/>
      <c r="O83" s="209"/>
      <c r="P83" s="208"/>
      <c r="Q83" s="208"/>
      <c r="R83" s="208"/>
      <c r="S83" s="71"/>
      <c r="T83" s="71"/>
      <c r="U83" s="71"/>
      <c r="V83" s="71"/>
      <c r="W83" s="71"/>
      <c r="X83" s="23"/>
    </row>
    <row r="84" spans="1:24" ht="20" customHeight="1">
      <c r="A84" s="22"/>
      <c r="B84" s="22"/>
      <c r="C84" s="205"/>
      <c r="D84" s="194"/>
      <c r="E84" s="194"/>
      <c r="F84" s="98"/>
      <c r="G84" s="98"/>
      <c r="H84" s="206"/>
      <c r="I84" s="207"/>
      <c r="J84" s="207"/>
      <c r="K84" s="206"/>
      <c r="L84" s="206"/>
      <c r="M84" s="206"/>
      <c r="N84" s="208"/>
      <c r="O84" s="209"/>
      <c r="P84" s="208"/>
      <c r="Q84" s="208"/>
      <c r="R84" s="208"/>
      <c r="S84" s="71"/>
      <c r="T84" s="71"/>
      <c r="U84" s="71"/>
      <c r="V84" s="71"/>
      <c r="W84" s="71"/>
      <c r="X84" s="23"/>
    </row>
    <row r="85" spans="1:24" ht="20" customHeight="1">
      <c r="A85" s="22"/>
      <c r="B85" s="22"/>
      <c r="C85" s="205"/>
      <c r="D85" s="194"/>
      <c r="E85" s="194"/>
      <c r="F85" s="98"/>
      <c r="G85" s="98"/>
      <c r="H85" s="206"/>
      <c r="I85" s="207"/>
      <c r="J85" s="207"/>
      <c r="K85" s="206"/>
      <c r="L85" s="206"/>
      <c r="M85" s="206"/>
      <c r="N85" s="208"/>
      <c r="O85" s="209"/>
      <c r="P85" s="208"/>
      <c r="Q85" s="208"/>
      <c r="R85" s="208"/>
      <c r="S85" s="71"/>
      <c r="T85" s="71"/>
      <c r="U85" s="71"/>
      <c r="V85" s="71"/>
      <c r="W85" s="71"/>
      <c r="X85" s="23"/>
    </row>
    <row r="86" spans="1:24" ht="20" customHeight="1">
      <c r="A86" s="22"/>
      <c r="B86" s="22"/>
      <c r="C86" s="205"/>
      <c r="D86" s="194"/>
      <c r="E86" s="194"/>
      <c r="F86" s="98"/>
      <c r="G86" s="98"/>
      <c r="H86" s="206"/>
      <c r="I86" s="207"/>
      <c r="J86" s="207"/>
      <c r="K86" s="206"/>
      <c r="L86" s="206"/>
      <c r="M86" s="206"/>
      <c r="N86" s="208"/>
      <c r="O86" s="209"/>
      <c r="P86" s="208"/>
      <c r="Q86" s="208"/>
      <c r="R86" s="208"/>
      <c r="S86" s="71"/>
      <c r="T86" s="71"/>
      <c r="U86" s="71"/>
      <c r="V86" s="71"/>
      <c r="W86" s="71"/>
      <c r="X86" s="23"/>
    </row>
    <row r="87" spans="1:24" ht="20" customHeight="1">
      <c r="A87" s="22"/>
      <c r="B87" s="22"/>
      <c r="C87" s="205"/>
      <c r="D87" s="194"/>
      <c r="E87" s="194"/>
      <c r="F87" s="98"/>
      <c r="G87" s="98"/>
      <c r="H87" s="206"/>
      <c r="I87" s="207"/>
      <c r="J87" s="207"/>
      <c r="K87" s="206"/>
      <c r="L87" s="206"/>
      <c r="M87" s="206"/>
      <c r="N87" s="208"/>
      <c r="O87" s="209"/>
      <c r="P87" s="208"/>
      <c r="Q87" s="208"/>
      <c r="R87" s="208"/>
      <c r="S87" s="71"/>
      <c r="T87" s="71"/>
      <c r="U87" s="71"/>
      <c r="V87" s="71"/>
      <c r="W87" s="71"/>
      <c r="X87" s="23"/>
    </row>
    <row r="88" spans="1:24" ht="20" customHeight="1">
      <c r="A88" s="22"/>
      <c r="B88" s="22"/>
      <c r="C88" s="205"/>
      <c r="D88" s="194"/>
      <c r="E88" s="194"/>
      <c r="F88" s="98"/>
      <c r="G88" s="98"/>
      <c r="H88" s="206"/>
      <c r="I88" s="207"/>
      <c r="J88" s="207"/>
      <c r="K88" s="206"/>
      <c r="L88" s="206"/>
      <c r="M88" s="206"/>
      <c r="N88" s="208"/>
      <c r="O88" s="209"/>
      <c r="P88" s="208"/>
      <c r="Q88" s="208"/>
      <c r="R88" s="208"/>
      <c r="S88" s="71"/>
      <c r="T88" s="71"/>
      <c r="U88" s="71"/>
      <c r="V88" s="71"/>
      <c r="W88" s="71"/>
      <c r="X88" s="23"/>
    </row>
    <row r="89" spans="1:24" ht="20" customHeight="1">
      <c r="A89" s="22"/>
      <c r="B89" s="22"/>
      <c r="C89" s="205"/>
      <c r="D89" s="194"/>
      <c r="E89" s="194"/>
      <c r="F89" s="98"/>
      <c r="G89" s="98"/>
      <c r="H89" s="206"/>
      <c r="I89" s="207"/>
      <c r="J89" s="207"/>
      <c r="K89" s="206"/>
      <c r="L89" s="206"/>
      <c r="M89" s="206"/>
      <c r="N89" s="208"/>
      <c r="O89" s="209"/>
      <c r="P89" s="208"/>
      <c r="Q89" s="208"/>
      <c r="R89" s="208"/>
      <c r="S89" s="71"/>
      <c r="T89" s="71"/>
      <c r="U89" s="71"/>
      <c r="V89" s="71"/>
      <c r="W89" s="71"/>
      <c r="X89" s="23"/>
    </row>
    <row r="90" spans="1:24" ht="20" customHeight="1">
      <c r="A90" s="22"/>
      <c r="B90" s="22"/>
      <c r="C90" s="205"/>
      <c r="D90" s="194"/>
      <c r="E90" s="194"/>
      <c r="F90" s="98"/>
      <c r="G90" s="98"/>
      <c r="H90" s="206"/>
      <c r="I90" s="207"/>
      <c r="J90" s="207"/>
      <c r="K90" s="206"/>
      <c r="L90" s="206"/>
      <c r="M90" s="206"/>
      <c r="N90" s="208"/>
      <c r="O90" s="209"/>
      <c r="P90" s="208"/>
      <c r="Q90" s="208"/>
      <c r="R90" s="208"/>
      <c r="S90" s="71"/>
      <c r="T90" s="71"/>
      <c r="U90" s="71"/>
      <c r="V90" s="71"/>
      <c r="W90" s="71"/>
      <c r="X90" s="23"/>
    </row>
    <row r="91" spans="1:24" ht="20" customHeight="1">
      <c r="A91" s="22"/>
      <c r="B91" s="22"/>
      <c r="C91" s="205"/>
      <c r="D91" s="194"/>
      <c r="E91" s="194"/>
      <c r="F91" s="98"/>
      <c r="G91" s="98"/>
      <c r="H91" s="206"/>
      <c r="I91" s="207"/>
      <c r="J91" s="207"/>
      <c r="K91" s="206"/>
      <c r="L91" s="206"/>
      <c r="M91" s="206"/>
      <c r="N91" s="208"/>
      <c r="O91" s="209"/>
      <c r="P91" s="208"/>
      <c r="Q91" s="208"/>
      <c r="R91" s="208"/>
      <c r="S91" s="71"/>
      <c r="T91" s="71"/>
      <c r="U91" s="71"/>
      <c r="V91" s="71"/>
      <c r="W91" s="71"/>
      <c r="X91" s="23"/>
    </row>
    <row r="92" spans="1:24" ht="20" customHeight="1">
      <c r="A92" s="22"/>
      <c r="B92" s="22"/>
      <c r="C92" s="205"/>
      <c r="D92" s="194"/>
      <c r="E92" s="194"/>
      <c r="F92" s="98"/>
      <c r="G92" s="98"/>
      <c r="H92" s="206"/>
      <c r="I92" s="207"/>
      <c r="J92" s="207"/>
      <c r="K92" s="206"/>
      <c r="L92" s="206"/>
      <c r="M92" s="206"/>
      <c r="N92" s="208"/>
      <c r="O92" s="209"/>
      <c r="P92" s="208"/>
      <c r="Q92" s="208"/>
      <c r="R92" s="208"/>
      <c r="S92" s="71"/>
      <c r="T92" s="71"/>
      <c r="U92" s="71"/>
      <c r="V92" s="71"/>
      <c r="W92" s="71"/>
      <c r="X92" s="23"/>
    </row>
    <row r="93" spans="1:24" ht="20" customHeight="1">
      <c r="A93" s="22"/>
      <c r="B93" s="22"/>
      <c r="C93" s="205"/>
      <c r="D93" s="194"/>
      <c r="E93" s="194"/>
      <c r="F93" s="98"/>
      <c r="G93" s="98"/>
      <c r="H93" s="206"/>
      <c r="I93" s="207"/>
      <c r="J93" s="207"/>
      <c r="K93" s="206"/>
      <c r="L93" s="206"/>
      <c r="M93" s="206"/>
      <c r="N93" s="208"/>
      <c r="O93" s="209"/>
      <c r="P93" s="208"/>
      <c r="Q93" s="208"/>
      <c r="R93" s="208"/>
      <c r="S93" s="71"/>
      <c r="T93" s="71"/>
      <c r="U93" s="71"/>
      <c r="V93" s="71"/>
      <c r="W93" s="71"/>
      <c r="X93" s="23"/>
    </row>
    <row r="94" spans="1:24" ht="20" customHeight="1">
      <c r="A94" s="22"/>
      <c r="B94" s="22"/>
      <c r="C94" s="205"/>
      <c r="D94" s="194"/>
      <c r="E94" s="194"/>
      <c r="F94" s="98"/>
      <c r="G94" s="98"/>
      <c r="H94" s="206"/>
      <c r="I94" s="207"/>
      <c r="J94" s="207"/>
      <c r="K94" s="206"/>
      <c r="L94" s="206"/>
      <c r="M94" s="206"/>
      <c r="N94" s="208"/>
      <c r="O94" s="209"/>
      <c r="P94" s="208"/>
      <c r="Q94" s="208"/>
      <c r="R94" s="208"/>
      <c r="S94" s="71"/>
      <c r="T94" s="71"/>
      <c r="U94" s="71"/>
      <c r="V94" s="71"/>
      <c r="W94" s="71"/>
      <c r="X94" s="23"/>
    </row>
    <row r="95" spans="1:24" ht="20" customHeight="1">
      <c r="A95" s="22"/>
      <c r="B95" s="22"/>
      <c r="C95" s="205"/>
      <c r="D95" s="194"/>
      <c r="E95" s="194"/>
      <c r="F95" s="98"/>
      <c r="G95" s="98"/>
      <c r="H95" s="206"/>
      <c r="I95" s="207"/>
      <c r="J95" s="207"/>
      <c r="K95" s="206"/>
      <c r="L95" s="206"/>
      <c r="M95" s="206"/>
      <c r="N95" s="208"/>
      <c r="O95" s="209"/>
      <c r="P95" s="208"/>
      <c r="Q95" s="208"/>
      <c r="R95" s="208"/>
      <c r="S95" s="71"/>
      <c r="T95" s="71"/>
      <c r="U95" s="71"/>
      <c r="V95" s="71"/>
      <c r="W95" s="71"/>
      <c r="X95" s="23"/>
    </row>
    <row r="96" spans="1:24" ht="20" customHeight="1">
      <c r="A96" s="22"/>
      <c r="B96" s="22"/>
      <c r="C96" s="205"/>
      <c r="D96" s="194"/>
      <c r="E96" s="194"/>
      <c r="F96" s="98"/>
      <c r="G96" s="98"/>
      <c r="H96" s="206"/>
      <c r="I96" s="207"/>
      <c r="J96" s="207"/>
      <c r="K96" s="206"/>
      <c r="L96" s="206"/>
      <c r="M96" s="206"/>
      <c r="N96" s="208"/>
      <c r="O96" s="209"/>
      <c r="P96" s="208"/>
      <c r="Q96" s="208"/>
      <c r="R96" s="208"/>
      <c r="S96" s="71"/>
      <c r="T96" s="71"/>
      <c r="U96" s="71"/>
      <c r="V96" s="71"/>
      <c r="W96" s="71"/>
      <c r="X96" s="23"/>
    </row>
    <row r="97" spans="1:24" ht="20" customHeight="1">
      <c r="A97" s="22"/>
      <c r="B97" s="22"/>
      <c r="C97" s="205"/>
      <c r="D97" s="194"/>
      <c r="E97" s="194"/>
      <c r="F97" s="98"/>
      <c r="G97" s="98"/>
      <c r="H97" s="206"/>
      <c r="I97" s="207"/>
      <c r="J97" s="207"/>
      <c r="K97" s="206"/>
      <c r="L97" s="206"/>
      <c r="M97" s="206"/>
      <c r="N97" s="208"/>
      <c r="O97" s="209"/>
      <c r="P97" s="208"/>
      <c r="Q97" s="208"/>
      <c r="R97" s="208"/>
      <c r="S97" s="71"/>
      <c r="T97" s="71"/>
      <c r="U97" s="71"/>
      <c r="V97" s="71"/>
      <c r="W97" s="71"/>
      <c r="X97" s="23"/>
    </row>
    <row r="98" spans="1:24" ht="20" customHeight="1">
      <c r="A98" s="22"/>
      <c r="B98" s="22"/>
      <c r="C98" s="205"/>
      <c r="D98" s="194"/>
      <c r="E98" s="194"/>
      <c r="F98" s="98"/>
      <c r="G98" s="98"/>
      <c r="H98" s="206"/>
      <c r="I98" s="207"/>
      <c r="J98" s="207"/>
      <c r="K98" s="206"/>
      <c r="L98" s="206"/>
      <c r="M98" s="206"/>
      <c r="N98" s="208"/>
      <c r="O98" s="209"/>
      <c r="P98" s="208"/>
      <c r="Q98" s="208"/>
      <c r="R98" s="208"/>
      <c r="S98" s="71"/>
      <c r="T98" s="71"/>
      <c r="U98" s="71"/>
      <c r="V98" s="71"/>
      <c r="W98" s="71"/>
      <c r="X98" s="23"/>
    </row>
    <row r="99" spans="1:24" ht="20" customHeight="1">
      <c r="A99" s="22"/>
      <c r="B99" s="22"/>
      <c r="C99" s="205"/>
      <c r="D99" s="194"/>
      <c r="E99" s="194"/>
      <c r="F99" s="98"/>
      <c r="G99" s="98"/>
      <c r="H99" s="206"/>
      <c r="I99" s="207"/>
      <c r="J99" s="207"/>
      <c r="K99" s="206"/>
      <c r="L99" s="206"/>
      <c r="M99" s="206"/>
      <c r="N99" s="208"/>
      <c r="O99" s="209"/>
      <c r="P99" s="208"/>
      <c r="Q99" s="208"/>
      <c r="R99" s="208"/>
      <c r="S99" s="71"/>
      <c r="T99" s="71"/>
      <c r="U99" s="71"/>
      <c r="V99" s="71"/>
      <c r="W99" s="71"/>
      <c r="X99" s="23"/>
    </row>
    <row r="100" spans="1:24" ht="20" customHeight="1">
      <c r="A100" s="22"/>
      <c r="B100" s="22"/>
      <c r="C100" s="205"/>
      <c r="D100" s="194"/>
      <c r="E100" s="194"/>
      <c r="F100" s="98"/>
      <c r="G100" s="98"/>
      <c r="H100" s="206"/>
      <c r="I100" s="207"/>
      <c r="J100" s="207"/>
      <c r="K100" s="206"/>
      <c r="L100" s="206"/>
      <c r="M100" s="206"/>
      <c r="N100" s="208"/>
      <c r="O100" s="209"/>
      <c r="P100" s="208"/>
      <c r="Q100" s="208"/>
      <c r="R100" s="208"/>
      <c r="S100" s="71"/>
      <c r="T100" s="71"/>
      <c r="U100" s="71"/>
      <c r="V100" s="71"/>
      <c r="W100" s="71"/>
      <c r="X100" s="23"/>
    </row>
    <row r="101" spans="1:24" ht="20" customHeight="1">
      <c r="A101" s="22"/>
      <c r="B101" s="22"/>
      <c r="C101" s="205"/>
      <c r="D101" s="194"/>
      <c r="E101" s="194"/>
      <c r="F101" s="98"/>
      <c r="G101" s="98"/>
      <c r="H101" s="206"/>
      <c r="I101" s="207"/>
      <c r="J101" s="207"/>
      <c r="K101" s="206"/>
      <c r="L101" s="206"/>
      <c r="M101" s="206"/>
      <c r="N101" s="208"/>
      <c r="O101" s="209"/>
      <c r="P101" s="208"/>
      <c r="Q101" s="208"/>
      <c r="R101" s="208"/>
      <c r="S101" s="71"/>
      <c r="T101" s="71"/>
      <c r="U101" s="71"/>
      <c r="V101" s="71"/>
      <c r="W101" s="71"/>
      <c r="X101" s="23"/>
    </row>
    <row r="102" spans="1:24" ht="20" customHeight="1">
      <c r="A102" s="22"/>
      <c r="B102" s="22"/>
      <c r="C102" s="205"/>
      <c r="D102" s="194"/>
      <c r="E102" s="194"/>
      <c r="F102" s="98"/>
      <c r="G102" s="98"/>
      <c r="H102" s="206"/>
      <c r="I102" s="207"/>
      <c r="J102" s="207"/>
      <c r="K102" s="206"/>
      <c r="L102" s="206"/>
      <c r="M102" s="206"/>
      <c r="N102" s="208"/>
      <c r="O102" s="209"/>
      <c r="P102" s="208"/>
      <c r="Q102" s="208"/>
      <c r="R102" s="208"/>
      <c r="S102" s="71"/>
      <c r="T102" s="71"/>
      <c r="U102" s="71"/>
      <c r="V102" s="71"/>
      <c r="W102" s="71"/>
      <c r="X102" s="23"/>
    </row>
    <row r="103" spans="1:24" ht="20" customHeight="1">
      <c r="A103" s="22"/>
      <c r="B103" s="22"/>
      <c r="C103" s="205"/>
      <c r="D103" s="194"/>
      <c r="E103" s="194"/>
      <c r="F103" s="98"/>
      <c r="G103" s="98"/>
      <c r="H103" s="206"/>
      <c r="I103" s="207"/>
      <c r="J103" s="207"/>
      <c r="K103" s="206"/>
      <c r="L103" s="206"/>
      <c r="M103" s="206"/>
      <c r="N103" s="208"/>
      <c r="O103" s="209"/>
      <c r="P103" s="208"/>
      <c r="Q103" s="208"/>
      <c r="R103" s="208"/>
      <c r="S103" s="71"/>
      <c r="T103" s="71"/>
      <c r="U103" s="71"/>
      <c r="V103" s="71"/>
      <c r="W103" s="71"/>
      <c r="X103" s="23"/>
    </row>
    <row r="104" spans="1:24" ht="20" customHeight="1">
      <c r="A104" s="22"/>
      <c r="B104" s="22"/>
      <c r="C104" s="205"/>
      <c r="D104" s="194"/>
      <c r="E104" s="194"/>
      <c r="F104" s="98"/>
      <c r="G104" s="98"/>
      <c r="H104" s="206"/>
      <c r="I104" s="207"/>
      <c r="J104" s="207"/>
      <c r="K104" s="206"/>
      <c r="L104" s="206"/>
      <c r="M104" s="206"/>
      <c r="N104" s="208"/>
      <c r="O104" s="209"/>
      <c r="P104" s="208"/>
      <c r="Q104" s="208"/>
      <c r="R104" s="208"/>
      <c r="S104" s="71"/>
      <c r="T104" s="71"/>
      <c r="U104" s="71"/>
      <c r="V104" s="71"/>
      <c r="W104" s="71"/>
      <c r="X104" s="23"/>
    </row>
    <row r="105" spans="1:24" ht="20" customHeight="1">
      <c r="A105" s="22"/>
      <c r="B105" s="22"/>
      <c r="C105" s="205"/>
      <c r="D105" s="194"/>
      <c r="E105" s="194"/>
      <c r="F105" s="98"/>
      <c r="G105" s="98"/>
      <c r="H105" s="206"/>
      <c r="I105" s="207"/>
      <c r="J105" s="207"/>
      <c r="K105" s="206"/>
      <c r="L105" s="206"/>
      <c r="M105" s="206"/>
      <c r="N105" s="208"/>
      <c r="O105" s="209"/>
      <c r="P105" s="208"/>
      <c r="Q105" s="208"/>
      <c r="R105" s="208"/>
      <c r="S105" s="71"/>
      <c r="T105" s="71"/>
      <c r="U105" s="71"/>
      <c r="V105" s="71"/>
      <c r="W105" s="71"/>
      <c r="X105" s="23"/>
    </row>
    <row r="106" spans="1:24" ht="20" customHeight="1">
      <c r="A106" s="22"/>
      <c r="B106" s="22"/>
      <c r="C106" s="205"/>
      <c r="D106" s="194"/>
      <c r="E106" s="194"/>
      <c r="F106" s="98"/>
      <c r="G106" s="98"/>
      <c r="H106" s="206"/>
      <c r="I106" s="207"/>
      <c r="J106" s="207"/>
      <c r="K106" s="206"/>
      <c r="L106" s="206"/>
      <c r="M106" s="206"/>
      <c r="N106" s="208"/>
      <c r="O106" s="209"/>
      <c r="P106" s="208"/>
      <c r="Q106" s="208"/>
      <c r="R106" s="208"/>
      <c r="S106" s="71"/>
      <c r="T106" s="71"/>
      <c r="U106" s="71"/>
      <c r="V106" s="71"/>
      <c r="W106" s="71"/>
      <c r="X106" s="23"/>
    </row>
    <row r="107" spans="1:24" ht="20" customHeight="1">
      <c r="A107" s="22"/>
      <c r="B107" s="22"/>
      <c r="C107" s="205"/>
      <c r="D107" s="194"/>
      <c r="E107" s="194"/>
      <c r="F107" s="98"/>
      <c r="G107" s="98"/>
      <c r="H107" s="206"/>
      <c r="I107" s="207"/>
      <c r="J107" s="207"/>
      <c r="K107" s="206"/>
      <c r="L107" s="206"/>
      <c r="M107" s="206"/>
      <c r="N107" s="208"/>
      <c r="O107" s="209"/>
      <c r="P107" s="208"/>
      <c r="Q107" s="208"/>
      <c r="R107" s="208"/>
      <c r="S107" s="71"/>
      <c r="T107" s="71"/>
      <c r="U107" s="71"/>
      <c r="V107" s="71"/>
      <c r="W107" s="71"/>
      <c r="X107" s="23"/>
    </row>
    <row r="108" spans="1:24" ht="20" customHeight="1">
      <c r="A108" s="22"/>
      <c r="B108" s="22"/>
      <c r="C108" s="205"/>
      <c r="D108" s="194"/>
      <c r="E108" s="194"/>
      <c r="F108" s="98"/>
      <c r="G108" s="98"/>
      <c r="H108" s="206"/>
      <c r="I108" s="207"/>
      <c r="J108" s="207"/>
      <c r="K108" s="206"/>
      <c r="L108" s="206"/>
      <c r="M108" s="206"/>
      <c r="N108" s="208"/>
      <c r="O108" s="209"/>
      <c r="P108" s="208"/>
      <c r="Q108" s="208"/>
      <c r="R108" s="208"/>
      <c r="S108" s="71"/>
      <c r="T108" s="71"/>
      <c r="U108" s="71"/>
      <c r="V108" s="71"/>
      <c r="W108" s="71"/>
      <c r="X108" s="23"/>
    </row>
    <row r="109" spans="1:24" ht="20" customHeight="1">
      <c r="A109" s="22"/>
      <c r="B109" s="22"/>
      <c r="C109" s="205"/>
      <c r="D109" s="194"/>
      <c r="E109" s="194"/>
      <c r="F109" s="98"/>
      <c r="G109" s="98"/>
      <c r="H109" s="206"/>
      <c r="I109" s="207"/>
      <c r="J109" s="207"/>
      <c r="K109" s="206"/>
      <c r="L109" s="206"/>
      <c r="M109" s="206"/>
      <c r="N109" s="208"/>
      <c r="O109" s="209"/>
      <c r="P109" s="208"/>
      <c r="Q109" s="208"/>
      <c r="R109" s="208"/>
      <c r="S109" s="71"/>
      <c r="T109" s="71"/>
      <c r="U109" s="71"/>
      <c r="V109" s="71"/>
      <c r="W109" s="71"/>
      <c r="X109" s="23"/>
    </row>
    <row r="110" spans="1:24" ht="20" customHeight="1">
      <c r="A110" s="22"/>
      <c r="B110" s="22"/>
      <c r="C110" s="205"/>
      <c r="D110" s="194"/>
      <c r="E110" s="194"/>
      <c r="F110" s="98"/>
      <c r="G110" s="98"/>
      <c r="H110" s="206"/>
      <c r="I110" s="207"/>
      <c r="J110" s="207"/>
      <c r="K110" s="206"/>
      <c r="L110" s="206"/>
      <c r="M110" s="206"/>
      <c r="N110" s="208"/>
      <c r="O110" s="209"/>
      <c r="P110" s="208"/>
      <c r="Q110" s="208"/>
      <c r="R110" s="208"/>
      <c r="S110" s="71"/>
      <c r="T110" s="71"/>
      <c r="U110" s="71"/>
      <c r="V110" s="71"/>
      <c r="W110" s="71"/>
      <c r="X110" s="23"/>
    </row>
    <row r="111" spans="1:24" ht="20" customHeight="1">
      <c r="A111" s="22"/>
      <c r="B111" s="22"/>
      <c r="C111" s="205"/>
      <c r="D111" s="194"/>
      <c r="E111" s="194"/>
      <c r="F111" s="98"/>
      <c r="G111" s="98"/>
      <c r="H111" s="206"/>
      <c r="I111" s="207"/>
      <c r="J111" s="207"/>
      <c r="K111" s="206"/>
      <c r="L111" s="206"/>
      <c r="M111" s="206"/>
      <c r="N111" s="208"/>
      <c r="O111" s="209"/>
      <c r="P111" s="208"/>
      <c r="Q111" s="208"/>
      <c r="R111" s="208"/>
      <c r="S111" s="71"/>
      <c r="T111" s="71"/>
      <c r="U111" s="71"/>
      <c r="V111" s="71"/>
      <c r="W111" s="71"/>
      <c r="X111" s="23"/>
    </row>
    <row r="112" spans="1:24" ht="20" customHeight="1">
      <c r="A112" s="22"/>
      <c r="B112" s="22"/>
      <c r="C112" s="205"/>
      <c r="D112" s="194"/>
      <c r="E112" s="194"/>
      <c r="F112" s="98"/>
      <c r="G112" s="98"/>
      <c r="H112" s="206"/>
      <c r="I112" s="207"/>
      <c r="J112" s="207"/>
      <c r="K112" s="206"/>
      <c r="L112" s="206"/>
      <c r="M112" s="206"/>
      <c r="N112" s="208"/>
      <c r="O112" s="209"/>
      <c r="P112" s="208"/>
      <c r="Q112" s="208"/>
      <c r="R112" s="208"/>
      <c r="S112" s="71"/>
      <c r="T112" s="71"/>
      <c r="U112" s="71"/>
      <c r="V112" s="71"/>
      <c r="W112" s="71"/>
      <c r="X112" s="23"/>
    </row>
    <row r="113" spans="1:24" ht="20" customHeight="1">
      <c r="A113" s="22"/>
      <c r="B113" s="22"/>
      <c r="C113" s="205"/>
      <c r="D113" s="194"/>
      <c r="E113" s="194"/>
      <c r="F113" s="98"/>
      <c r="G113" s="98"/>
      <c r="H113" s="206"/>
      <c r="I113" s="207"/>
      <c r="J113" s="207"/>
      <c r="K113" s="206"/>
      <c r="L113" s="206"/>
      <c r="M113" s="206"/>
      <c r="N113" s="208"/>
      <c r="O113" s="209"/>
      <c r="P113" s="208"/>
      <c r="Q113" s="208"/>
      <c r="R113" s="208"/>
      <c r="S113" s="71"/>
      <c r="T113" s="71"/>
      <c r="U113" s="71"/>
      <c r="V113" s="71"/>
      <c r="W113" s="71"/>
      <c r="X113" s="23"/>
    </row>
    <row r="114" spans="1:24" ht="20" customHeight="1">
      <c r="A114" s="22"/>
      <c r="B114" s="22"/>
      <c r="C114" s="205"/>
      <c r="D114" s="194"/>
      <c r="E114" s="194"/>
      <c r="F114" s="98"/>
      <c r="G114" s="98"/>
      <c r="H114" s="206"/>
      <c r="I114" s="207"/>
      <c r="J114" s="207"/>
      <c r="K114" s="206"/>
      <c r="L114" s="206"/>
      <c r="M114" s="206"/>
      <c r="N114" s="208"/>
      <c r="O114" s="209"/>
      <c r="P114" s="208"/>
      <c r="Q114" s="208"/>
      <c r="R114" s="208"/>
      <c r="S114" s="71"/>
      <c r="T114" s="71"/>
      <c r="U114" s="71"/>
      <c r="V114" s="71"/>
      <c r="W114" s="71"/>
      <c r="X114" s="23"/>
    </row>
    <row r="115" spans="1:24" ht="20" customHeight="1">
      <c r="A115" s="22"/>
      <c r="B115" s="22"/>
      <c r="C115" s="205"/>
      <c r="D115" s="194"/>
      <c r="E115" s="194"/>
      <c r="F115" s="98"/>
      <c r="G115" s="98"/>
      <c r="H115" s="206"/>
      <c r="I115" s="207"/>
      <c r="J115" s="207"/>
      <c r="K115" s="206"/>
      <c r="L115" s="206"/>
      <c r="M115" s="206"/>
      <c r="N115" s="208"/>
      <c r="O115" s="209"/>
      <c r="P115" s="208"/>
      <c r="Q115" s="208"/>
      <c r="R115" s="208"/>
      <c r="S115" s="71"/>
      <c r="T115" s="71"/>
      <c r="U115" s="71"/>
      <c r="V115" s="71"/>
      <c r="W115" s="71"/>
      <c r="X115" s="23"/>
    </row>
    <row r="116" spans="1:24" ht="20" customHeight="1">
      <c r="A116" s="22"/>
      <c r="B116" s="22"/>
      <c r="C116" s="205"/>
      <c r="D116" s="194"/>
      <c r="E116" s="194"/>
      <c r="F116" s="98"/>
      <c r="G116" s="98"/>
      <c r="H116" s="206"/>
      <c r="I116" s="207"/>
      <c r="J116" s="207"/>
      <c r="K116" s="206"/>
      <c r="L116" s="206"/>
      <c r="M116" s="206"/>
      <c r="N116" s="208"/>
      <c r="O116" s="209"/>
      <c r="P116" s="208"/>
      <c r="Q116" s="208"/>
      <c r="R116" s="208"/>
      <c r="S116" s="71"/>
      <c r="T116" s="71"/>
      <c r="U116" s="71"/>
      <c r="V116" s="71"/>
      <c r="W116" s="71"/>
      <c r="X116" s="23"/>
    </row>
    <row r="117" spans="1:24" ht="20" customHeight="1">
      <c r="A117" s="22"/>
      <c r="B117" s="22"/>
      <c r="C117" s="205"/>
      <c r="D117" s="194"/>
      <c r="E117" s="194"/>
      <c r="F117" s="98"/>
      <c r="G117" s="98"/>
      <c r="H117" s="206"/>
      <c r="I117" s="207"/>
      <c r="J117" s="207"/>
      <c r="K117" s="206"/>
      <c r="L117" s="206"/>
      <c r="M117" s="206"/>
      <c r="N117" s="208"/>
      <c r="O117" s="209"/>
      <c r="P117" s="208"/>
      <c r="Q117" s="208"/>
      <c r="R117" s="208"/>
      <c r="S117" s="71"/>
      <c r="T117" s="71"/>
      <c r="U117" s="71"/>
      <c r="V117" s="71"/>
      <c r="W117" s="71"/>
      <c r="X117" s="23"/>
    </row>
    <row r="118" spans="1:24" ht="20" customHeight="1">
      <c r="A118" s="22"/>
      <c r="B118" s="22"/>
      <c r="C118" s="205"/>
      <c r="D118" s="194"/>
      <c r="E118" s="194"/>
      <c r="F118" s="98"/>
      <c r="G118" s="98"/>
      <c r="H118" s="206"/>
      <c r="I118" s="207"/>
      <c r="J118" s="207"/>
      <c r="K118" s="206"/>
      <c r="L118" s="206"/>
      <c r="M118" s="206"/>
      <c r="N118" s="208"/>
      <c r="O118" s="209"/>
      <c r="P118" s="208"/>
      <c r="Q118" s="208"/>
      <c r="R118" s="208"/>
      <c r="S118" s="71"/>
      <c r="T118" s="71"/>
      <c r="U118" s="71"/>
      <c r="V118" s="71"/>
      <c r="W118" s="71"/>
      <c r="X118" s="23"/>
    </row>
    <row r="119" spans="1:24" ht="20" customHeight="1">
      <c r="A119" s="22"/>
      <c r="B119" s="22"/>
      <c r="C119" s="205"/>
      <c r="D119" s="194"/>
      <c r="E119" s="194"/>
      <c r="F119" s="98"/>
      <c r="G119" s="98"/>
      <c r="H119" s="206"/>
      <c r="I119" s="207"/>
      <c r="J119" s="207"/>
      <c r="K119" s="206"/>
      <c r="L119" s="206"/>
      <c r="M119" s="206"/>
      <c r="N119" s="208"/>
      <c r="O119" s="209"/>
      <c r="P119" s="208"/>
      <c r="Q119" s="208"/>
      <c r="R119" s="208"/>
      <c r="S119" s="71"/>
      <c r="T119" s="71"/>
      <c r="U119" s="71"/>
      <c r="V119" s="71"/>
      <c r="W119" s="71"/>
      <c r="X119" s="23"/>
    </row>
    <row r="120" spans="1:24" ht="20" customHeight="1">
      <c r="A120" s="22"/>
      <c r="B120" s="22"/>
      <c r="C120" s="205"/>
      <c r="D120" s="194"/>
      <c r="E120" s="194"/>
      <c r="F120" s="98"/>
      <c r="G120" s="98"/>
      <c r="H120" s="206"/>
      <c r="I120" s="207"/>
      <c r="J120" s="207"/>
      <c r="K120" s="206"/>
      <c r="L120" s="206"/>
      <c r="M120" s="206"/>
      <c r="N120" s="208"/>
      <c r="O120" s="209"/>
      <c r="P120" s="208"/>
      <c r="Q120" s="208"/>
      <c r="R120" s="208"/>
      <c r="S120" s="71"/>
      <c r="T120" s="71"/>
      <c r="U120" s="71"/>
      <c r="V120" s="71"/>
      <c r="W120" s="71"/>
      <c r="X120" s="23"/>
    </row>
    <row r="121" spans="1:24" ht="20" customHeight="1">
      <c r="A121" s="22"/>
      <c r="B121" s="22"/>
      <c r="C121" s="205"/>
      <c r="D121" s="194"/>
      <c r="E121" s="194"/>
      <c r="F121" s="98"/>
      <c r="G121" s="98"/>
      <c r="H121" s="206"/>
      <c r="I121" s="207"/>
      <c r="J121" s="207"/>
      <c r="K121" s="206"/>
      <c r="L121" s="206"/>
      <c r="M121" s="206"/>
      <c r="N121" s="208"/>
      <c r="O121" s="209"/>
      <c r="P121" s="208"/>
      <c r="Q121" s="208"/>
      <c r="R121" s="208"/>
      <c r="S121" s="71"/>
      <c r="T121" s="71"/>
      <c r="U121" s="71"/>
      <c r="V121" s="71"/>
      <c r="W121" s="71"/>
      <c r="X121" s="23"/>
    </row>
    <row r="122" spans="1:24" ht="20" customHeight="1">
      <c r="A122" s="22"/>
      <c r="B122" s="22"/>
      <c r="C122" s="205"/>
      <c r="D122" s="194"/>
      <c r="E122" s="194"/>
      <c r="F122" s="98"/>
      <c r="G122" s="98"/>
      <c r="H122" s="206"/>
      <c r="I122" s="207"/>
      <c r="J122" s="207"/>
      <c r="K122" s="206"/>
      <c r="L122" s="206"/>
      <c r="M122" s="206"/>
      <c r="N122" s="208"/>
      <c r="O122" s="209"/>
      <c r="P122" s="208"/>
      <c r="Q122" s="208"/>
      <c r="R122" s="208"/>
      <c r="S122" s="71"/>
      <c r="T122" s="71"/>
      <c r="U122" s="71"/>
      <c r="V122" s="71"/>
      <c r="W122" s="71"/>
      <c r="X122" s="23"/>
    </row>
    <row r="123" spans="1:24" ht="20" customHeight="1">
      <c r="A123" s="22"/>
      <c r="B123" s="22"/>
      <c r="C123" s="205"/>
      <c r="D123" s="194"/>
      <c r="E123" s="194"/>
      <c r="F123" s="98"/>
      <c r="G123" s="98"/>
      <c r="H123" s="206"/>
      <c r="I123" s="207"/>
      <c r="J123" s="207"/>
      <c r="K123" s="206"/>
      <c r="L123" s="206"/>
      <c r="M123" s="206"/>
      <c r="N123" s="208"/>
      <c r="O123" s="209"/>
      <c r="P123" s="208"/>
      <c r="Q123" s="208"/>
      <c r="R123" s="208"/>
      <c r="S123" s="71"/>
      <c r="T123" s="71"/>
      <c r="U123" s="71"/>
      <c r="V123" s="71"/>
      <c r="W123" s="71"/>
      <c r="X123" s="23"/>
    </row>
    <row r="124" spans="1:24" ht="20" customHeight="1">
      <c r="A124" s="22"/>
      <c r="B124" s="22"/>
      <c r="C124" s="205"/>
      <c r="D124" s="194"/>
      <c r="E124" s="194"/>
      <c r="F124" s="98"/>
      <c r="G124" s="98"/>
      <c r="H124" s="206"/>
      <c r="I124" s="207"/>
      <c r="J124" s="207"/>
      <c r="K124" s="206"/>
      <c r="L124" s="206"/>
      <c r="M124" s="206"/>
      <c r="N124" s="208"/>
      <c r="O124" s="209"/>
      <c r="P124" s="208"/>
      <c r="Q124" s="208"/>
      <c r="R124" s="208"/>
      <c r="S124" s="71"/>
      <c r="T124" s="71"/>
      <c r="U124" s="71"/>
      <c r="V124" s="71"/>
      <c r="W124" s="71"/>
      <c r="X124" s="23"/>
    </row>
    <row r="125" spans="1:24" ht="20" customHeight="1">
      <c r="A125" s="22"/>
      <c r="B125" s="22"/>
      <c r="C125" s="205"/>
      <c r="D125" s="194"/>
      <c r="E125" s="194"/>
      <c r="F125" s="98"/>
      <c r="G125" s="98"/>
      <c r="H125" s="206"/>
      <c r="I125" s="207"/>
      <c r="J125" s="207"/>
      <c r="K125" s="206"/>
      <c r="L125" s="206"/>
      <c r="M125" s="206"/>
      <c r="N125" s="208"/>
      <c r="O125" s="209"/>
      <c r="P125" s="208"/>
      <c r="Q125" s="208"/>
      <c r="R125" s="208"/>
      <c r="S125" s="71"/>
      <c r="T125" s="71"/>
      <c r="U125" s="71"/>
      <c r="V125" s="71"/>
      <c r="W125" s="71"/>
      <c r="X125" s="23"/>
    </row>
    <row r="126" spans="1:24" ht="20" customHeight="1">
      <c r="A126" s="22"/>
      <c r="B126" s="22"/>
      <c r="C126" s="205"/>
      <c r="D126" s="194"/>
      <c r="E126" s="194"/>
      <c r="F126" s="98"/>
      <c r="G126" s="98"/>
      <c r="H126" s="206"/>
      <c r="I126" s="207"/>
      <c r="J126" s="207"/>
      <c r="K126" s="206"/>
      <c r="L126" s="206"/>
      <c r="M126" s="206"/>
      <c r="N126" s="208"/>
      <c r="O126" s="209"/>
      <c r="P126" s="208"/>
      <c r="Q126" s="208"/>
      <c r="R126" s="208"/>
      <c r="S126" s="71"/>
      <c r="T126" s="71"/>
      <c r="U126" s="71"/>
      <c r="V126" s="71"/>
      <c r="W126" s="71"/>
      <c r="X126" s="23"/>
    </row>
    <row r="127" spans="1:24" ht="20" customHeight="1">
      <c r="A127" s="22"/>
      <c r="B127" s="22"/>
      <c r="C127" s="205"/>
      <c r="D127" s="194"/>
      <c r="E127" s="194"/>
      <c r="F127" s="98"/>
      <c r="G127" s="98"/>
      <c r="H127" s="206"/>
      <c r="I127" s="207"/>
      <c r="J127" s="207"/>
      <c r="K127" s="206"/>
      <c r="L127" s="206"/>
      <c r="M127" s="206"/>
      <c r="N127" s="208"/>
      <c r="O127" s="209"/>
      <c r="P127" s="208"/>
      <c r="Q127" s="208"/>
      <c r="R127" s="208"/>
      <c r="S127" s="71"/>
      <c r="T127" s="71"/>
      <c r="U127" s="71"/>
      <c r="V127" s="71"/>
      <c r="W127" s="71"/>
      <c r="X127" s="23"/>
    </row>
    <row r="128" spans="1:24" ht="20" customHeight="1">
      <c r="A128" s="22"/>
      <c r="B128" s="22"/>
      <c r="C128" s="205"/>
      <c r="D128" s="194"/>
      <c r="E128" s="194"/>
      <c r="F128" s="98"/>
      <c r="G128" s="98"/>
      <c r="H128" s="206"/>
      <c r="I128" s="207"/>
      <c r="J128" s="207"/>
      <c r="K128" s="206"/>
      <c r="L128" s="206"/>
      <c r="M128" s="206"/>
      <c r="N128" s="208"/>
      <c r="O128" s="209"/>
      <c r="P128" s="208"/>
      <c r="Q128" s="208"/>
      <c r="R128" s="208"/>
      <c r="S128" s="71"/>
      <c r="T128" s="71"/>
      <c r="U128" s="71"/>
      <c r="V128" s="71"/>
      <c r="W128" s="71"/>
      <c r="X128" s="23"/>
    </row>
    <row r="129" spans="1:24" ht="20" customHeight="1">
      <c r="A129" s="22"/>
      <c r="B129" s="22"/>
      <c r="C129" s="205"/>
      <c r="D129" s="194"/>
      <c r="E129" s="194"/>
      <c r="F129" s="98"/>
      <c r="G129" s="98"/>
      <c r="H129" s="206"/>
      <c r="I129" s="207"/>
      <c r="J129" s="207"/>
      <c r="K129" s="206"/>
      <c r="L129" s="206"/>
      <c r="M129" s="206"/>
      <c r="N129" s="208"/>
      <c r="O129" s="209"/>
      <c r="P129" s="208"/>
      <c r="Q129" s="208"/>
      <c r="R129" s="208"/>
      <c r="S129" s="71"/>
      <c r="T129" s="71"/>
      <c r="U129" s="71"/>
      <c r="V129" s="71"/>
      <c r="W129" s="71"/>
      <c r="X129" s="23"/>
    </row>
    <row r="130" spans="1:24" ht="20" customHeight="1">
      <c r="A130" s="22"/>
      <c r="B130" s="22"/>
      <c r="C130" s="22"/>
      <c r="D130" s="77"/>
      <c r="E130" s="77"/>
      <c r="F130" s="22"/>
      <c r="G130" s="22"/>
      <c r="H130" s="89">
        <f>SUM(H22:H76)</f>
        <v>269516.69</v>
      </c>
      <c r="I130" s="71"/>
      <c r="J130" s="71"/>
      <c r="K130" s="89"/>
      <c r="L130" s="89"/>
      <c r="M130" s="89"/>
      <c r="N130" s="78"/>
      <c r="O130" s="78"/>
      <c r="P130" s="78"/>
      <c r="Q130" s="78"/>
      <c r="R130" s="78"/>
      <c r="S130" s="71"/>
      <c r="T130" s="71"/>
      <c r="U130" s="71"/>
      <c r="V130" s="71"/>
      <c r="W130" s="71"/>
      <c r="X130" s="23"/>
    </row>
    <row r="131" spans="1:24" ht="13">
      <c r="A131" s="22"/>
      <c r="B131" s="22"/>
      <c r="C131" s="22"/>
      <c r="D131" s="77"/>
      <c r="E131" s="77"/>
      <c r="F131" s="22"/>
      <c r="G131" s="22"/>
      <c r="H131" s="89"/>
      <c r="I131" s="71"/>
      <c r="J131" s="71"/>
      <c r="K131" s="89"/>
      <c r="L131" s="89"/>
      <c r="M131" s="89"/>
      <c r="N131" s="78"/>
      <c r="O131" s="78"/>
      <c r="P131" s="78"/>
      <c r="Q131" s="78"/>
      <c r="R131" s="78"/>
      <c r="S131" s="71"/>
      <c r="T131" s="71"/>
      <c r="U131" s="71"/>
      <c r="V131" s="71"/>
      <c r="W131" s="71"/>
      <c r="X131" s="23"/>
    </row>
    <row r="132" spans="1:24" ht="13">
      <c r="A132" s="22"/>
      <c r="B132" s="22"/>
      <c r="C132" s="22"/>
      <c r="D132" s="77"/>
      <c r="E132" s="77"/>
      <c r="F132" s="22"/>
      <c r="G132" s="22"/>
      <c r="H132" s="89"/>
      <c r="I132" s="71"/>
      <c r="J132" s="71"/>
      <c r="K132" s="89"/>
      <c r="L132" s="89"/>
      <c r="M132" s="89"/>
      <c r="N132" s="78"/>
      <c r="O132" s="78"/>
      <c r="P132" s="78"/>
      <c r="Q132" s="78"/>
      <c r="R132" s="78"/>
      <c r="S132" s="71">
        <f>SUM(S22:S76)</f>
        <v>0</v>
      </c>
      <c r="T132" s="71" t="e">
        <f>SUM(T22:T76)</f>
        <v>#REF!</v>
      </c>
      <c r="U132" s="71">
        <f>SUM(U22:U76)</f>
        <v>269516.69</v>
      </c>
      <c r="V132" s="71" t="e">
        <f>SUM(V22:V76)</f>
        <v>#REF!</v>
      </c>
      <c r="W132" s="71"/>
      <c r="X132" s="23"/>
    </row>
    <row r="133" spans="1:24" ht="20" customHeight="1">
      <c r="V133" s="24"/>
    </row>
    <row r="134" spans="1:24" ht="20" customHeight="1">
      <c r="C134" s="79" t="s">
        <v>24</v>
      </c>
    </row>
    <row r="135" spans="1:24" ht="20" customHeight="1">
      <c r="C135" s="80" t="s">
        <v>107</v>
      </c>
    </row>
    <row r="136" spans="1:24" ht="20" customHeight="1">
      <c r="C136" s="80"/>
    </row>
    <row r="137" spans="1:24" ht="20" customHeight="1">
      <c r="C137" s="110"/>
    </row>
    <row r="138" spans="1:24" ht="20" customHeight="1">
      <c r="C138" s="110"/>
    </row>
    <row r="139" spans="1:24" ht="20" customHeight="1">
      <c r="C139" s="110"/>
    </row>
    <row r="140" spans="1:24" ht="20" customHeight="1">
      <c r="C140" s="110"/>
    </row>
    <row r="141" spans="1:24" ht="20" customHeight="1">
      <c r="C141" s="110"/>
    </row>
    <row r="142" spans="1:24" ht="20" customHeight="1">
      <c r="C142" s="80"/>
    </row>
    <row r="143" spans="1:24" ht="20" customHeight="1">
      <c r="C143" s="80"/>
    </row>
    <row r="144" spans="1:24" ht="20" customHeight="1">
      <c r="C144" s="171" t="s">
        <v>18</v>
      </c>
      <c r="D144" s="2"/>
    </row>
    <row r="145" spans="3:3" ht="19.5" customHeight="1">
      <c r="C145" s="21" t="s">
        <v>8</v>
      </c>
    </row>
    <row r="146" spans="3:3" ht="20" customHeight="1">
      <c r="C146" s="21" t="s">
        <v>11</v>
      </c>
    </row>
    <row r="147" spans="3:3" ht="20" customHeight="1">
      <c r="C147" s="21" t="s">
        <v>17</v>
      </c>
    </row>
    <row r="148" spans="3:3" ht="20" customHeight="1">
      <c r="C148" s="21" t="s">
        <v>32</v>
      </c>
    </row>
    <row r="149" spans="3:3" ht="20" customHeight="1">
      <c r="C149" s="110" t="s">
        <v>33</v>
      </c>
    </row>
    <row r="150" spans="3:3" ht="20" customHeight="1">
      <c r="C150" s="110" t="s">
        <v>34</v>
      </c>
    </row>
    <row r="152" spans="3:3" ht="20" customHeight="1">
      <c r="C152" s="169" t="s">
        <v>25</v>
      </c>
    </row>
    <row r="153" spans="3:3" ht="20" customHeight="1">
      <c r="C153" s="2" t="s">
        <v>38</v>
      </c>
    </row>
    <row r="154" spans="3:3" ht="20" customHeight="1">
      <c r="C154" s="2" t="s">
        <v>39</v>
      </c>
    </row>
    <row r="155" spans="3:3" ht="20" customHeight="1">
      <c r="C155" s="2" t="s">
        <v>26</v>
      </c>
    </row>
    <row r="156" spans="3:3" ht="20" customHeight="1">
      <c r="C156" s="2" t="s">
        <v>27</v>
      </c>
    </row>
    <row r="157" spans="3:3" ht="20" customHeight="1">
      <c r="C157" s="2" t="s">
        <v>28</v>
      </c>
    </row>
    <row r="158" spans="3:3" ht="20" customHeight="1">
      <c r="C158" s="2" t="s">
        <v>29</v>
      </c>
    </row>
    <row r="159" spans="3:3" ht="20" customHeight="1">
      <c r="C159" s="2" t="s">
        <v>30</v>
      </c>
    </row>
    <row r="161" spans="3:3" ht="20" customHeight="1">
      <c r="C161" s="169" t="s">
        <v>41</v>
      </c>
    </row>
    <row r="162" spans="3:3" ht="20" customHeight="1">
      <c r="C162" s="2" t="s">
        <v>45</v>
      </c>
    </row>
    <row r="163" spans="3:3" ht="20" customHeight="1">
      <c r="C163" s="2" t="s">
        <v>44</v>
      </c>
    </row>
    <row r="165" spans="3:3" ht="19.5" customHeight="1">
      <c r="C165" s="169" t="s">
        <v>46</v>
      </c>
    </row>
    <row r="166" spans="3:3" ht="20" customHeight="1">
      <c r="C166" s="2" t="s">
        <v>47</v>
      </c>
    </row>
    <row r="167" spans="3:3" ht="20" customHeight="1">
      <c r="C167" s="2" t="s">
        <v>48</v>
      </c>
    </row>
    <row r="168" spans="3:3" ht="20" customHeight="1">
      <c r="C168" s="2" t="s">
        <v>49</v>
      </c>
    </row>
    <row r="169" spans="3:3" ht="20" customHeight="1">
      <c r="C169" s="2" t="s">
        <v>50</v>
      </c>
    </row>
    <row r="171" spans="3:3" ht="20" customHeight="1">
      <c r="C171" s="169" t="s">
        <v>42</v>
      </c>
    </row>
    <row r="172" spans="3:3" ht="20" customHeight="1">
      <c r="C172" s="2" t="s">
        <v>51</v>
      </c>
    </row>
    <row r="173" spans="3:3" ht="20" customHeight="1">
      <c r="C173" s="2" t="s">
        <v>52</v>
      </c>
    </row>
    <row r="174" spans="3:3" ht="20" customHeight="1">
      <c r="C174" s="2" t="s">
        <v>53</v>
      </c>
    </row>
    <row r="175" spans="3:3" ht="20" customHeight="1">
      <c r="C175" s="2" t="s">
        <v>54</v>
      </c>
    </row>
    <row r="176" spans="3:3" ht="20" customHeight="1">
      <c r="C176" s="2" t="s">
        <v>55</v>
      </c>
    </row>
    <row r="177" spans="3:3" ht="20" customHeight="1">
      <c r="C177" s="2" t="s">
        <v>56</v>
      </c>
    </row>
    <row r="178" spans="3:3" ht="20" customHeight="1">
      <c r="C178" s="2" t="s">
        <v>57</v>
      </c>
    </row>
    <row r="179" spans="3:3" ht="20" customHeight="1">
      <c r="C179" s="2" t="s">
        <v>58</v>
      </c>
    </row>
    <row r="180" spans="3:3" ht="20" customHeight="1">
      <c r="C180" s="2" t="s">
        <v>59</v>
      </c>
    </row>
    <row r="181" spans="3:3" ht="20" customHeight="1">
      <c r="C181" s="2" t="s">
        <v>60</v>
      </c>
    </row>
  </sheetData>
  <autoFilter ref="A21:X130" xr:uid="{00000000-0009-0000-0000-000003000000}"/>
  <mergeCells count="3">
    <mergeCell ref="U19:W19"/>
    <mergeCell ref="S19:T19"/>
    <mergeCell ref="D6:E6"/>
  </mergeCells>
  <dataValidations count="7">
    <dataValidation type="list" showErrorMessage="1" sqref="B22:B76" xr:uid="{00000000-0002-0000-0300-000006000000}">
      <formula1>thankyou</formula1>
    </dataValidation>
    <dataValidation type="list" allowBlank="1" showInputMessage="1" showErrorMessage="1" sqref="G22:G129" xr:uid="{00000000-0002-0000-0300-000000000000}">
      <formula1>$C$145:$C$150</formula1>
    </dataValidation>
    <dataValidation type="list" showInputMessage="1" showErrorMessage="1" sqref="N22:N129" xr:uid="{00000000-0002-0000-0300-000001000000}">
      <formula1>$C$153:$C$159</formula1>
    </dataValidation>
    <dataValidation type="list" showInputMessage="1" showErrorMessage="1" sqref="P22:P129" xr:uid="{00000000-0002-0000-0300-000002000000}">
      <formula1>$C$162:$C$163</formula1>
    </dataValidation>
    <dataValidation type="list" showInputMessage="1" showErrorMessage="1" sqref="R22:R129" xr:uid="{00000000-0002-0000-0300-000003000000}">
      <formula1>$C$166:$C$169</formula1>
    </dataValidation>
    <dataValidation type="list" showInputMessage="1" showErrorMessage="1" sqref="Q22:Q129" xr:uid="{00000000-0002-0000-0300-000004000000}">
      <formula1>$C$172:$C$181</formula1>
    </dataValidation>
    <dataValidation showInputMessage="1" showErrorMessage="1" sqref="O22:O129" xr:uid="{00000000-0002-0000-0300-000005000000}"/>
  </dataValidations>
  <printOptions horizontalCentered="1"/>
  <pageMargins left="0.25" right="0.25" top="0.75" bottom="0.75" header="0.25" footer="0.5"/>
  <pageSetup paperSize="5" scale="68" fitToHeight="4" orientation="landscape" r:id="rId1"/>
  <headerFooter alignWithMargins="0">
    <oddHeader>&amp;C&amp;"Arial,Bold"&amp;12Covington Homebuyer Purchase/Facade Activity
FY 2015-2016</oddHeader>
    <oddFooter xml:space="preserve">&amp;L&amp;8&amp;Z&amp;F&amp;C&amp;8&amp;P of &amp;N&amp;R&amp;8&amp;D; &amp;T 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2"/>
    <pageSetUpPr fitToPage="1"/>
  </sheetPr>
  <dimension ref="A1:Y147"/>
  <sheetViews>
    <sheetView showGridLines="0" zoomScale="75" zoomScaleNormal="75" workbookViewId="0">
      <selection activeCell="F48" sqref="F48"/>
    </sheetView>
  </sheetViews>
  <sheetFormatPr baseColWidth="10" defaultColWidth="9.1640625" defaultRowHeight="20" customHeight="1"/>
  <cols>
    <col min="1" max="1" width="8.1640625" style="2" customWidth="1"/>
    <col min="2" max="2" width="17.33203125" style="2" customWidth="1"/>
    <col min="3" max="3" width="15.1640625" style="2" customWidth="1"/>
    <col min="4" max="4" width="49.6640625" style="1" bestFit="1" customWidth="1"/>
    <col min="5" max="6" width="33.33203125" style="1" customWidth="1"/>
    <col min="7" max="7" width="21" style="2" customWidth="1"/>
    <col min="8" max="8" width="23.6640625" style="2" bestFit="1" customWidth="1"/>
    <col min="9" max="9" width="15.5" style="142" customWidth="1"/>
    <col min="10" max="11" width="15.5" style="1" hidden="1" customWidth="1"/>
    <col min="12" max="12" width="15.5" style="142" hidden="1" customWidth="1"/>
    <col min="13" max="13" width="18.1640625" style="90" customWidth="1"/>
    <col min="14" max="14" width="13.33203125" style="90" customWidth="1"/>
    <col min="15" max="17" width="14.5" style="2" customWidth="1"/>
    <col min="18" max="18" width="19.5" style="2" customWidth="1"/>
    <col min="19" max="19" width="14.5" style="2" customWidth="1"/>
    <col min="20" max="20" width="14.33203125" style="1" customWidth="1"/>
    <col min="21" max="21" width="27.6640625" style="1" bestFit="1" customWidth="1"/>
    <col min="22" max="22" width="12.1640625" style="1" bestFit="1" customWidth="1"/>
    <col min="23" max="24" width="13.33203125" style="1" customWidth="1"/>
    <col min="25" max="25" width="24" style="1" customWidth="1"/>
    <col min="26" max="16384" width="9.1640625" style="1"/>
  </cols>
  <sheetData>
    <row r="1" spans="1:19" s="38" customFormat="1" ht="17" customHeight="1">
      <c r="A1" s="72" t="s">
        <v>113</v>
      </c>
      <c r="B1" s="72"/>
      <c r="C1" s="73"/>
      <c r="D1" s="73"/>
      <c r="G1" s="39"/>
      <c r="H1" s="39"/>
      <c r="I1" s="74"/>
      <c r="J1" s="83"/>
      <c r="K1" s="45"/>
      <c r="L1" s="83"/>
      <c r="M1" s="45"/>
      <c r="N1" s="45"/>
      <c r="O1" s="39"/>
      <c r="P1" s="39"/>
      <c r="Q1" s="39"/>
      <c r="R1" s="39"/>
      <c r="S1" s="39"/>
    </row>
    <row r="2" spans="1:19" s="105" customFormat="1" ht="17" customHeight="1">
      <c r="A2" s="106"/>
      <c r="B2" s="106"/>
      <c r="C2" s="106"/>
      <c r="D2" s="131" t="s">
        <v>96</v>
      </c>
      <c r="E2" s="130">
        <v>150000</v>
      </c>
      <c r="F2" s="190"/>
      <c r="G2" s="56"/>
      <c r="H2" s="134"/>
      <c r="I2" s="137"/>
      <c r="J2" s="135"/>
      <c r="K2" s="135"/>
      <c r="L2" s="137"/>
      <c r="M2" s="143"/>
      <c r="N2" s="143"/>
      <c r="P2" s="42"/>
      <c r="Q2" s="42"/>
      <c r="R2" s="42"/>
      <c r="S2" s="42"/>
    </row>
    <row r="3" spans="1:19" s="105" customFormat="1" ht="17" customHeight="1">
      <c r="A3" s="106"/>
      <c r="B3" s="106"/>
      <c r="C3" s="106"/>
      <c r="D3" s="129" t="s">
        <v>6</v>
      </c>
      <c r="E3" s="128" t="s">
        <v>95</v>
      </c>
      <c r="F3" s="190"/>
      <c r="G3" s="56"/>
      <c r="H3" s="134"/>
      <c r="I3" s="137"/>
      <c r="J3" s="135"/>
      <c r="K3" s="135"/>
      <c r="L3" s="137"/>
      <c r="M3" s="143"/>
      <c r="N3" s="143"/>
      <c r="P3" s="46"/>
      <c r="Q3" s="46"/>
      <c r="R3" s="46"/>
      <c r="S3" s="46"/>
    </row>
    <row r="4" spans="1:19" s="105" customFormat="1" ht="17" customHeight="1">
      <c r="A4" s="106"/>
      <c r="B4" s="106"/>
      <c r="C4" s="106"/>
      <c r="D4" s="127" t="s">
        <v>5</v>
      </c>
      <c r="E4" s="126">
        <f>SUM(E2:E3)</f>
        <v>150000</v>
      </c>
      <c r="F4" s="190"/>
      <c r="G4" s="56"/>
      <c r="H4" s="134"/>
      <c r="I4" s="137"/>
      <c r="J4" s="135"/>
      <c r="K4" s="135"/>
      <c r="L4" s="137"/>
      <c r="M4" s="143"/>
      <c r="N4" s="143"/>
      <c r="P4" s="46"/>
      <c r="Q4" s="46"/>
      <c r="R4" s="46"/>
      <c r="S4" s="46"/>
    </row>
    <row r="5" spans="1:19" s="105" customFormat="1" ht="8.25" customHeight="1">
      <c r="A5" s="106"/>
      <c r="B5" s="106"/>
      <c r="C5" s="106"/>
      <c r="D5" s="49"/>
      <c r="E5" s="50"/>
      <c r="F5" s="50"/>
      <c r="G5" s="51"/>
      <c r="I5" s="138"/>
      <c r="L5" s="138"/>
      <c r="M5" s="143"/>
      <c r="N5" s="143"/>
      <c r="P5" s="46"/>
      <c r="Q5" s="46"/>
      <c r="R5" s="46"/>
      <c r="S5" s="46"/>
    </row>
    <row r="6" spans="1:19" s="105" customFormat="1" ht="17" customHeight="1">
      <c r="A6" s="106"/>
      <c r="B6" s="106"/>
      <c r="C6" s="106"/>
      <c r="D6" s="265" t="s">
        <v>61</v>
      </c>
      <c r="E6" s="266"/>
      <c r="F6" s="92"/>
      <c r="G6" s="92"/>
      <c r="I6" s="138"/>
      <c r="L6" s="138"/>
      <c r="M6" s="143"/>
      <c r="N6" s="143"/>
      <c r="P6" s="46"/>
      <c r="Q6" s="46"/>
      <c r="R6" s="46"/>
      <c r="S6" s="46"/>
    </row>
    <row r="7" spans="1:19" s="105" customFormat="1" ht="17" customHeight="1">
      <c r="A7" s="106"/>
      <c r="B7" s="106"/>
      <c r="C7" s="106"/>
      <c r="D7" s="52" t="s">
        <v>62</v>
      </c>
      <c r="E7" s="53">
        <f>T98</f>
        <v>0</v>
      </c>
      <c r="F7" s="50"/>
      <c r="G7" s="51"/>
      <c r="I7" s="138"/>
      <c r="L7" s="138"/>
      <c r="M7" s="143"/>
      <c r="N7" s="143"/>
      <c r="P7" s="46"/>
      <c r="Q7" s="46"/>
      <c r="R7" s="46"/>
      <c r="S7" s="46"/>
    </row>
    <row r="8" spans="1:19" s="105" customFormat="1" ht="16.5" customHeight="1">
      <c r="A8" s="106"/>
      <c r="B8" s="106"/>
      <c r="C8" s="106"/>
      <c r="D8" s="52" t="s">
        <v>63</v>
      </c>
      <c r="E8" s="53">
        <f>V98</f>
        <v>150934.08000000002</v>
      </c>
      <c r="F8" s="50"/>
      <c r="G8" s="51"/>
      <c r="I8" s="138"/>
      <c r="L8" s="138"/>
      <c r="M8" s="143"/>
      <c r="N8" s="143"/>
      <c r="P8" s="46"/>
      <c r="Q8" s="46"/>
      <c r="R8" s="46"/>
      <c r="S8" s="46"/>
    </row>
    <row r="9" spans="1:19" s="105" customFormat="1" ht="16.5" customHeight="1">
      <c r="A9" s="106"/>
      <c r="B9" s="106"/>
      <c r="C9" s="106"/>
      <c r="D9" s="54" t="s">
        <v>64</v>
      </c>
      <c r="E9" s="55">
        <f>E4-E7-E8</f>
        <v>-934.0800000000163</v>
      </c>
      <c r="F9" s="50"/>
      <c r="G9" s="51"/>
      <c r="I9" s="138"/>
      <c r="L9" s="138"/>
      <c r="M9" s="144"/>
      <c r="N9" s="143"/>
      <c r="O9" s="46"/>
      <c r="P9" s="46"/>
      <c r="Q9" s="46"/>
      <c r="R9" s="46"/>
      <c r="S9" s="46"/>
    </row>
    <row r="10" spans="1:19" s="105" customFormat="1" ht="16.5" customHeight="1" thickBot="1">
      <c r="A10" s="106"/>
      <c r="B10" s="106"/>
      <c r="C10" s="106"/>
      <c r="D10" s="123"/>
      <c r="E10" s="122"/>
      <c r="F10" s="122"/>
      <c r="G10" s="51"/>
      <c r="I10" s="138"/>
      <c r="L10" s="138"/>
      <c r="M10" s="144"/>
      <c r="N10" s="143"/>
      <c r="O10" s="46"/>
      <c r="P10" s="46"/>
      <c r="Q10" s="46"/>
      <c r="R10" s="46"/>
      <c r="S10" s="46"/>
    </row>
    <row r="11" spans="1:19" s="105" customFormat="1" ht="16.5" customHeight="1">
      <c r="A11" s="106"/>
      <c r="B11" s="106"/>
      <c r="C11" s="106"/>
      <c r="D11" s="125" t="s">
        <v>19</v>
      </c>
      <c r="E11" s="124"/>
      <c r="F11" s="191"/>
      <c r="G11" s="92"/>
      <c r="I11" s="138"/>
      <c r="L11" s="138"/>
      <c r="M11" s="144"/>
      <c r="N11" s="143"/>
      <c r="O11" s="46"/>
      <c r="P11" s="46"/>
      <c r="Q11" s="46"/>
      <c r="R11" s="46"/>
      <c r="S11" s="46"/>
    </row>
    <row r="12" spans="1:19" s="105" customFormat="1" ht="16.5" customHeight="1">
      <c r="A12" s="106"/>
      <c r="B12" s="106"/>
      <c r="C12" s="106"/>
      <c r="D12" s="121" t="s">
        <v>20</v>
      </c>
      <c r="E12" s="120">
        <f>COUNTIF(H22:H95, "Closed")</f>
        <v>25</v>
      </c>
      <c r="F12" s="192"/>
      <c r="G12" s="51"/>
      <c r="I12" s="138"/>
      <c r="L12" s="138"/>
      <c r="M12" s="144"/>
      <c r="N12" s="143"/>
      <c r="O12" s="46"/>
      <c r="P12" s="46"/>
      <c r="Q12" s="46"/>
      <c r="R12" s="46"/>
      <c r="S12" s="46"/>
    </row>
    <row r="13" spans="1:19" s="105" customFormat="1" ht="16.5" customHeight="1">
      <c r="A13" s="106"/>
      <c r="B13" s="106"/>
      <c r="C13" s="106"/>
      <c r="D13" s="121" t="s">
        <v>21</v>
      </c>
      <c r="E13" s="120">
        <f>COUNTIF(H22:H95, "Pending")</f>
        <v>0</v>
      </c>
      <c r="F13" s="192"/>
      <c r="G13" s="51"/>
      <c r="I13" s="138"/>
      <c r="L13" s="138"/>
      <c r="M13" s="143"/>
      <c r="N13" s="144"/>
      <c r="O13" s="46"/>
      <c r="P13" s="46"/>
      <c r="Q13" s="46"/>
      <c r="R13" s="46"/>
      <c r="S13" s="46"/>
    </row>
    <row r="14" spans="1:19" s="105" customFormat="1" ht="16.5" customHeight="1">
      <c r="A14" s="106"/>
      <c r="B14" s="106"/>
      <c r="C14" s="106"/>
      <c r="D14" s="121" t="s">
        <v>22</v>
      </c>
      <c r="E14" s="120">
        <f>COUNTIF(H22:H95, "Withdrawn")</f>
        <v>12</v>
      </c>
      <c r="F14" s="192"/>
      <c r="G14" s="51"/>
      <c r="I14" s="138"/>
      <c r="L14" s="138"/>
      <c r="M14" s="143"/>
      <c r="N14" s="144"/>
      <c r="O14" s="46"/>
      <c r="P14" s="46"/>
      <c r="Q14" s="46"/>
      <c r="R14" s="46"/>
      <c r="S14" s="46"/>
    </row>
    <row r="15" spans="1:19" s="105" customFormat="1" ht="16.5" customHeight="1">
      <c r="A15" s="106"/>
      <c r="B15" s="106"/>
      <c r="C15" s="106"/>
      <c r="D15" s="121" t="s">
        <v>35</v>
      </c>
      <c r="E15" s="120">
        <f>COUNTIF(H22:H95, "Denied - ratios")</f>
        <v>5</v>
      </c>
      <c r="F15" s="192"/>
      <c r="G15" s="51"/>
      <c r="I15" s="138"/>
      <c r="L15" s="138"/>
      <c r="M15" s="143"/>
      <c r="N15" s="144"/>
      <c r="O15" s="46"/>
      <c r="P15" s="46"/>
      <c r="Q15" s="46"/>
      <c r="R15" s="46"/>
      <c r="S15" s="46"/>
    </row>
    <row r="16" spans="1:19" s="105" customFormat="1" ht="16.5" customHeight="1">
      <c r="A16" s="106"/>
      <c r="B16" s="106"/>
      <c r="C16" s="106"/>
      <c r="D16" s="121" t="s">
        <v>36</v>
      </c>
      <c r="E16" s="120">
        <f>COUNTIF(H22:H95, "Denied - credit score")</f>
        <v>0</v>
      </c>
      <c r="F16" s="192"/>
      <c r="G16" s="51"/>
      <c r="I16" s="138"/>
      <c r="L16" s="138"/>
      <c r="M16" s="143"/>
      <c r="N16" s="144"/>
      <c r="O16" s="46"/>
      <c r="P16" s="46"/>
      <c r="Q16" s="46"/>
      <c r="R16" s="46"/>
      <c r="S16" s="46"/>
    </row>
    <row r="17" spans="1:25" s="105" customFormat="1" ht="16.5" customHeight="1" thickBot="1">
      <c r="A17" s="106"/>
      <c r="B17" s="106"/>
      <c r="C17" s="106"/>
      <c r="D17" s="119" t="s">
        <v>34</v>
      </c>
      <c r="E17" s="118">
        <f>COUNTIF(H22:H95, "Denied - ratios/credit score")</f>
        <v>0</v>
      </c>
      <c r="F17" s="192"/>
      <c r="G17" s="51"/>
      <c r="I17" s="138"/>
      <c r="L17" s="138"/>
      <c r="M17" s="143"/>
      <c r="N17" s="144"/>
      <c r="O17" s="46"/>
      <c r="P17" s="46"/>
      <c r="Q17" s="46"/>
      <c r="R17" s="46"/>
      <c r="S17" s="46"/>
    </row>
    <row r="18" spans="1:25" s="105" customFormat="1" ht="17" customHeight="1" thickBot="1">
      <c r="A18" s="106"/>
      <c r="B18" s="106"/>
      <c r="C18" s="106"/>
      <c r="D18" s="123"/>
      <c r="E18" s="122"/>
      <c r="F18" s="122"/>
      <c r="G18" s="51"/>
      <c r="H18" s="51"/>
      <c r="I18" s="84"/>
      <c r="J18" s="50"/>
      <c r="K18" s="50"/>
      <c r="L18" s="84"/>
      <c r="M18" s="143"/>
      <c r="N18" s="143"/>
      <c r="O18" s="106"/>
      <c r="P18" s="106"/>
      <c r="Q18" s="106"/>
      <c r="R18" s="106"/>
      <c r="S18" s="106"/>
    </row>
    <row r="19" spans="1:25" ht="9.75" customHeight="1" thickTop="1">
      <c r="A19" s="10"/>
      <c r="B19" s="10"/>
      <c r="C19" s="10"/>
      <c r="D19" s="11"/>
      <c r="E19" s="11"/>
      <c r="F19" s="11"/>
      <c r="G19" s="10"/>
      <c r="H19" s="10"/>
      <c r="I19" s="139"/>
      <c r="J19" s="11"/>
      <c r="K19" s="11"/>
      <c r="L19" s="139"/>
      <c r="M19" s="85"/>
      <c r="N19" s="85"/>
      <c r="O19" s="10"/>
      <c r="P19" s="10"/>
      <c r="Q19" s="10"/>
      <c r="R19" s="10"/>
      <c r="S19" s="10"/>
      <c r="T19" s="270" t="s">
        <v>10</v>
      </c>
      <c r="U19" s="272"/>
      <c r="V19" s="270" t="s">
        <v>9</v>
      </c>
      <c r="W19" s="271"/>
      <c r="X19" s="272"/>
      <c r="Y19" s="20" t="s">
        <v>12</v>
      </c>
    </row>
    <row r="20" spans="1:25" ht="13">
      <c r="A20" s="12"/>
      <c r="B20" s="12"/>
      <c r="C20" s="12"/>
      <c r="D20" s="12"/>
      <c r="E20" s="12"/>
      <c r="F20" s="12"/>
      <c r="G20" s="12"/>
      <c r="H20" s="12"/>
      <c r="I20" s="140"/>
      <c r="J20" s="12"/>
      <c r="K20" s="12"/>
      <c r="L20" s="140"/>
      <c r="M20" s="86"/>
      <c r="N20" s="145"/>
      <c r="O20" s="27"/>
      <c r="P20" s="33"/>
      <c r="Q20" s="35"/>
      <c r="R20" s="35"/>
      <c r="S20" s="34"/>
      <c r="T20" s="29"/>
      <c r="U20" s="13"/>
      <c r="V20" s="14"/>
      <c r="W20" s="12"/>
      <c r="X20" s="15"/>
      <c r="Y20" s="4"/>
    </row>
    <row r="21" spans="1:25" ht="39">
      <c r="A21" s="16" t="s">
        <v>4</v>
      </c>
      <c r="B21" s="17" t="s">
        <v>240</v>
      </c>
      <c r="C21" s="17" t="s">
        <v>0</v>
      </c>
      <c r="D21" s="16" t="s">
        <v>2</v>
      </c>
      <c r="E21" s="16" t="s">
        <v>3</v>
      </c>
      <c r="F21" s="16" t="s">
        <v>108</v>
      </c>
      <c r="G21" s="16" t="s">
        <v>65</v>
      </c>
      <c r="H21" s="16" t="s">
        <v>7</v>
      </c>
      <c r="I21" s="141" t="s">
        <v>94</v>
      </c>
      <c r="J21" s="17" t="s">
        <v>93</v>
      </c>
      <c r="K21" s="17" t="s">
        <v>92</v>
      </c>
      <c r="L21" s="141" t="s">
        <v>66</v>
      </c>
      <c r="M21" s="87" t="s">
        <v>37</v>
      </c>
      <c r="N21" s="146" t="s">
        <v>23</v>
      </c>
      <c r="O21" s="28" t="s">
        <v>31</v>
      </c>
      <c r="P21" s="32" t="s">
        <v>40</v>
      </c>
      <c r="Q21" s="36" t="s">
        <v>41</v>
      </c>
      <c r="R21" s="36" t="s">
        <v>42</v>
      </c>
      <c r="S21" s="31" t="s">
        <v>43</v>
      </c>
      <c r="T21" s="30" t="s">
        <v>1</v>
      </c>
      <c r="U21" s="17" t="s">
        <v>16</v>
      </c>
      <c r="V21" s="18" t="s">
        <v>1</v>
      </c>
      <c r="W21" s="17" t="s">
        <v>14</v>
      </c>
      <c r="X21" s="19" t="s">
        <v>15</v>
      </c>
      <c r="Y21" s="5" t="s">
        <v>13</v>
      </c>
    </row>
    <row r="22" spans="1:25" ht="20" customHeight="1">
      <c r="A22" s="3">
        <v>1</v>
      </c>
      <c r="B22" s="3"/>
      <c r="C22" s="117">
        <v>42604</v>
      </c>
      <c r="D22" s="8" t="s">
        <v>133</v>
      </c>
      <c r="E22" s="8" t="s">
        <v>134</v>
      </c>
      <c r="F22" s="8" t="s">
        <v>135</v>
      </c>
      <c r="G22" s="7" t="s">
        <v>176</v>
      </c>
      <c r="H22" s="9" t="s">
        <v>8</v>
      </c>
      <c r="I22" s="88">
        <v>5000</v>
      </c>
      <c r="J22" s="82"/>
      <c r="K22" s="82"/>
      <c r="L22" s="88"/>
      <c r="M22" s="88">
        <v>93279</v>
      </c>
      <c r="N22" s="147">
        <v>95000</v>
      </c>
      <c r="O22" s="58" t="s">
        <v>38</v>
      </c>
      <c r="P22" s="61">
        <v>1</v>
      </c>
      <c r="Q22" s="62" t="s">
        <v>45</v>
      </c>
      <c r="R22" s="63" t="s">
        <v>51</v>
      </c>
      <c r="S22" s="60" t="s">
        <v>50</v>
      </c>
      <c r="T22" s="59">
        <f t="shared" ref="T22:T53" si="0">IF(H22="Pending", I22, 0)</f>
        <v>0</v>
      </c>
      <c r="U22" s="64">
        <f t="shared" ref="U22" si="1">T22</f>
        <v>0</v>
      </c>
      <c r="V22" s="59">
        <f>IF(H22="Closed", I22, 0)</f>
        <v>5000</v>
      </c>
      <c r="W22" s="65">
        <f>V22</f>
        <v>5000</v>
      </c>
      <c r="X22" s="66">
        <f t="shared" ref="X22:X85" si="2">$E$4-W22</f>
        <v>145000</v>
      </c>
      <c r="Y22" s="6">
        <f>($E$4-T22-V22)</f>
        <v>145000</v>
      </c>
    </row>
    <row r="23" spans="1:25" ht="19.5" customHeight="1">
      <c r="A23" s="3">
        <f t="shared" ref="A23:A45" si="3">A22+1</f>
        <v>2</v>
      </c>
      <c r="B23" s="3"/>
      <c r="C23" s="7"/>
      <c r="D23" s="8" t="s">
        <v>136</v>
      </c>
      <c r="E23" s="8" t="s">
        <v>137</v>
      </c>
      <c r="F23" s="8" t="s">
        <v>138</v>
      </c>
      <c r="G23" s="9"/>
      <c r="H23" s="9" t="s">
        <v>17</v>
      </c>
      <c r="I23" s="88"/>
      <c r="J23" s="82"/>
      <c r="K23" s="82"/>
      <c r="L23" s="88"/>
      <c r="M23" s="88"/>
      <c r="N23" s="147"/>
      <c r="O23" s="67"/>
      <c r="P23" s="68"/>
      <c r="Q23" s="62"/>
      <c r="R23" s="63"/>
      <c r="S23" s="60"/>
      <c r="T23" s="59">
        <f t="shared" si="0"/>
        <v>0</v>
      </c>
      <c r="U23" s="65">
        <f t="shared" ref="U23:W38" si="4">T23+U22</f>
        <v>0</v>
      </c>
      <c r="V23" s="59">
        <f t="shared" ref="V23:V86" si="5">IF(H23="Closed", I23, 0)</f>
        <v>0</v>
      </c>
      <c r="W23" s="65">
        <f t="shared" si="4"/>
        <v>5000</v>
      </c>
      <c r="X23" s="66">
        <f t="shared" si="2"/>
        <v>145000</v>
      </c>
      <c r="Y23" s="6">
        <f t="shared" ref="Y23:Y86" si="6">Y22-T23-V23</f>
        <v>145000</v>
      </c>
    </row>
    <row r="24" spans="1:25" ht="20" customHeight="1">
      <c r="A24" s="3">
        <f t="shared" si="3"/>
        <v>3</v>
      </c>
      <c r="B24" s="3"/>
      <c r="C24" s="7"/>
      <c r="D24" s="8" t="s">
        <v>214</v>
      </c>
      <c r="E24" s="8" t="s">
        <v>215</v>
      </c>
      <c r="F24" s="8" t="s">
        <v>168</v>
      </c>
      <c r="G24" s="76"/>
      <c r="H24" s="9" t="s">
        <v>17</v>
      </c>
      <c r="I24" s="88"/>
      <c r="J24" s="82"/>
      <c r="K24" s="82"/>
      <c r="L24" s="88"/>
      <c r="M24" s="88"/>
      <c r="N24" s="147"/>
      <c r="O24" s="67"/>
      <c r="P24" s="68"/>
      <c r="Q24" s="100"/>
      <c r="R24" s="104"/>
      <c r="S24" s="60"/>
      <c r="T24" s="59">
        <f t="shared" si="0"/>
        <v>0</v>
      </c>
      <c r="U24" s="65">
        <f t="shared" si="4"/>
        <v>0</v>
      </c>
      <c r="V24" s="59">
        <f t="shared" si="5"/>
        <v>0</v>
      </c>
      <c r="W24" s="65">
        <f t="shared" si="4"/>
        <v>5000</v>
      </c>
      <c r="X24" s="66">
        <f t="shared" si="2"/>
        <v>145000</v>
      </c>
      <c r="Y24" s="6">
        <f t="shared" si="6"/>
        <v>145000</v>
      </c>
    </row>
    <row r="25" spans="1:25" ht="20" customHeight="1">
      <c r="A25" s="3">
        <f t="shared" si="3"/>
        <v>4</v>
      </c>
      <c r="B25" s="3"/>
      <c r="C25" s="7">
        <v>42636</v>
      </c>
      <c r="D25" s="8" t="s">
        <v>164</v>
      </c>
      <c r="E25" s="8" t="s">
        <v>165</v>
      </c>
      <c r="F25" s="8" t="s">
        <v>138</v>
      </c>
      <c r="G25" s="9" t="s">
        <v>209</v>
      </c>
      <c r="H25" s="9" t="s">
        <v>8</v>
      </c>
      <c r="I25" s="88">
        <v>5000</v>
      </c>
      <c r="J25" s="82"/>
      <c r="K25" s="82"/>
      <c r="L25" s="88"/>
      <c r="M25" s="88">
        <v>97000</v>
      </c>
      <c r="N25" s="147">
        <v>100000</v>
      </c>
      <c r="O25" s="58" t="s">
        <v>28</v>
      </c>
      <c r="P25" s="61">
        <v>1</v>
      </c>
      <c r="Q25" s="69" t="s">
        <v>45</v>
      </c>
      <c r="R25" s="70" t="s">
        <v>51</v>
      </c>
      <c r="S25" s="60" t="s">
        <v>50</v>
      </c>
      <c r="T25" s="59">
        <f t="shared" si="0"/>
        <v>0</v>
      </c>
      <c r="U25" s="65">
        <f t="shared" si="4"/>
        <v>0</v>
      </c>
      <c r="V25" s="59">
        <f t="shared" si="5"/>
        <v>5000</v>
      </c>
      <c r="W25" s="65">
        <f t="shared" si="4"/>
        <v>10000</v>
      </c>
      <c r="X25" s="66">
        <f t="shared" si="2"/>
        <v>140000</v>
      </c>
      <c r="Y25" s="6">
        <f t="shared" si="6"/>
        <v>140000</v>
      </c>
    </row>
    <row r="26" spans="1:25" ht="20" customHeight="1">
      <c r="A26" s="3">
        <f t="shared" si="3"/>
        <v>5</v>
      </c>
      <c r="B26" s="3"/>
      <c r="C26" s="7"/>
      <c r="D26" s="75" t="s">
        <v>167</v>
      </c>
      <c r="E26" s="75" t="s">
        <v>169</v>
      </c>
      <c r="F26" s="75" t="s">
        <v>168</v>
      </c>
      <c r="G26" s="9"/>
      <c r="H26" s="76" t="s">
        <v>32</v>
      </c>
      <c r="I26" s="88"/>
      <c r="J26" s="82"/>
      <c r="K26" s="82"/>
      <c r="L26" s="88"/>
      <c r="M26" s="88"/>
      <c r="N26" s="147"/>
      <c r="O26" s="67"/>
      <c r="P26" s="68"/>
      <c r="Q26" s="62"/>
      <c r="R26" s="63" t="s">
        <v>51</v>
      </c>
      <c r="S26" s="60"/>
      <c r="T26" s="59">
        <f t="shared" si="0"/>
        <v>0</v>
      </c>
      <c r="U26" s="65">
        <f t="shared" si="4"/>
        <v>0</v>
      </c>
      <c r="V26" s="59">
        <f t="shared" si="5"/>
        <v>0</v>
      </c>
      <c r="W26" s="65">
        <f t="shared" si="4"/>
        <v>10000</v>
      </c>
      <c r="X26" s="66">
        <f t="shared" si="2"/>
        <v>140000</v>
      </c>
      <c r="Y26" s="6">
        <f t="shared" si="6"/>
        <v>140000</v>
      </c>
    </row>
    <row r="27" spans="1:25" ht="20" customHeight="1">
      <c r="A27" s="3">
        <f t="shared" si="3"/>
        <v>6</v>
      </c>
      <c r="B27" s="3"/>
      <c r="C27" s="7"/>
      <c r="D27" s="8" t="s">
        <v>172</v>
      </c>
      <c r="E27" s="8" t="s">
        <v>173</v>
      </c>
      <c r="F27" s="8" t="s">
        <v>168</v>
      </c>
      <c r="G27" s="76"/>
      <c r="H27" s="9" t="s">
        <v>32</v>
      </c>
      <c r="I27" s="88"/>
      <c r="J27" s="82"/>
      <c r="K27" s="82"/>
      <c r="L27" s="88"/>
      <c r="M27" s="88"/>
      <c r="N27" s="147"/>
      <c r="O27" s="67"/>
      <c r="P27" s="68"/>
      <c r="Q27" s="62"/>
      <c r="R27" s="63" t="s">
        <v>51</v>
      </c>
      <c r="S27" s="60"/>
      <c r="T27" s="59">
        <f t="shared" si="0"/>
        <v>0</v>
      </c>
      <c r="U27" s="65">
        <f t="shared" si="4"/>
        <v>0</v>
      </c>
      <c r="V27" s="59">
        <f t="shared" si="5"/>
        <v>0</v>
      </c>
      <c r="W27" s="65">
        <f t="shared" si="4"/>
        <v>10000</v>
      </c>
      <c r="X27" s="66">
        <f t="shared" si="2"/>
        <v>140000</v>
      </c>
      <c r="Y27" s="6">
        <f t="shared" si="6"/>
        <v>140000</v>
      </c>
    </row>
    <row r="28" spans="1:25" ht="20" customHeight="1">
      <c r="A28" s="3">
        <f t="shared" si="3"/>
        <v>7</v>
      </c>
      <c r="B28" s="3"/>
      <c r="C28" s="7">
        <v>42635</v>
      </c>
      <c r="D28" s="75" t="s">
        <v>178</v>
      </c>
      <c r="E28" s="75" t="s">
        <v>179</v>
      </c>
      <c r="F28" s="75" t="s">
        <v>168</v>
      </c>
      <c r="G28" s="76" t="s">
        <v>210</v>
      </c>
      <c r="H28" s="76" t="s">
        <v>8</v>
      </c>
      <c r="I28" s="88">
        <v>5000</v>
      </c>
      <c r="J28" s="82"/>
      <c r="K28" s="82"/>
      <c r="L28" s="88"/>
      <c r="M28" s="88">
        <v>109600</v>
      </c>
      <c r="N28" s="147">
        <v>137000</v>
      </c>
      <c r="O28" s="116" t="s">
        <v>29</v>
      </c>
      <c r="P28" s="68">
        <v>3</v>
      </c>
      <c r="Q28" s="62" t="s">
        <v>45</v>
      </c>
      <c r="R28" s="63" t="s">
        <v>51</v>
      </c>
      <c r="S28" s="60" t="s">
        <v>50</v>
      </c>
      <c r="T28" s="59">
        <f t="shared" si="0"/>
        <v>0</v>
      </c>
      <c r="U28" s="65">
        <f t="shared" si="4"/>
        <v>0</v>
      </c>
      <c r="V28" s="59">
        <f t="shared" si="5"/>
        <v>5000</v>
      </c>
      <c r="W28" s="65">
        <f t="shared" si="4"/>
        <v>15000</v>
      </c>
      <c r="X28" s="66">
        <f t="shared" si="2"/>
        <v>135000</v>
      </c>
      <c r="Y28" s="6">
        <f t="shared" si="6"/>
        <v>135000</v>
      </c>
    </row>
    <row r="29" spans="1:25" ht="20" customHeight="1">
      <c r="A29" s="3">
        <f t="shared" si="3"/>
        <v>8</v>
      </c>
      <c r="B29" s="3"/>
      <c r="C29" s="7">
        <v>42510</v>
      </c>
      <c r="D29" s="75" t="s">
        <v>191</v>
      </c>
      <c r="E29" s="75" t="s">
        <v>192</v>
      </c>
      <c r="F29" s="75" t="s">
        <v>168</v>
      </c>
      <c r="G29" s="9" t="s">
        <v>223</v>
      </c>
      <c r="H29" s="9" t="s">
        <v>8</v>
      </c>
      <c r="I29" s="88">
        <v>5000</v>
      </c>
      <c r="J29" s="82"/>
      <c r="K29" s="82"/>
      <c r="L29" s="88"/>
      <c r="M29" s="88">
        <v>85300</v>
      </c>
      <c r="N29" s="147">
        <v>90000</v>
      </c>
      <c r="O29" s="67" t="s">
        <v>38</v>
      </c>
      <c r="P29" s="68">
        <v>4</v>
      </c>
      <c r="Q29" s="69" t="s">
        <v>45</v>
      </c>
      <c r="R29" s="70" t="s">
        <v>51</v>
      </c>
      <c r="S29" s="60" t="s">
        <v>50</v>
      </c>
      <c r="T29" s="59">
        <f t="shared" si="0"/>
        <v>0</v>
      </c>
      <c r="U29" s="65">
        <f t="shared" si="4"/>
        <v>0</v>
      </c>
      <c r="V29" s="59">
        <f t="shared" si="5"/>
        <v>5000</v>
      </c>
      <c r="W29" s="65">
        <f t="shared" si="4"/>
        <v>20000</v>
      </c>
      <c r="X29" s="66">
        <f t="shared" si="2"/>
        <v>130000</v>
      </c>
      <c r="Y29" s="6">
        <f t="shared" si="6"/>
        <v>130000</v>
      </c>
    </row>
    <row r="30" spans="1:25" ht="20" customHeight="1">
      <c r="A30" s="3">
        <f t="shared" si="3"/>
        <v>9</v>
      </c>
      <c r="B30" s="3"/>
      <c r="C30" s="7">
        <v>42642</v>
      </c>
      <c r="D30" s="75" t="s">
        <v>195</v>
      </c>
      <c r="E30" s="8" t="s">
        <v>196</v>
      </c>
      <c r="F30" s="8" t="s">
        <v>168</v>
      </c>
      <c r="G30" s="76" t="s">
        <v>238</v>
      </c>
      <c r="H30" s="9" t="s">
        <v>8</v>
      </c>
      <c r="I30" s="88">
        <v>5000</v>
      </c>
      <c r="J30" s="82"/>
      <c r="K30" s="82"/>
      <c r="L30" s="88"/>
      <c r="M30" s="88">
        <v>73641</v>
      </c>
      <c r="N30" s="147">
        <v>75000</v>
      </c>
      <c r="O30" s="67" t="s">
        <v>38</v>
      </c>
      <c r="P30" s="61">
        <v>2</v>
      </c>
      <c r="Q30" s="100" t="s">
        <v>45</v>
      </c>
      <c r="R30" s="104" t="s">
        <v>52</v>
      </c>
      <c r="S30" s="60" t="s">
        <v>50</v>
      </c>
      <c r="T30" s="59">
        <f t="shared" si="0"/>
        <v>0</v>
      </c>
      <c r="U30" s="65">
        <f t="shared" si="4"/>
        <v>0</v>
      </c>
      <c r="V30" s="59">
        <f t="shared" si="5"/>
        <v>5000</v>
      </c>
      <c r="W30" s="65">
        <f t="shared" si="4"/>
        <v>25000</v>
      </c>
      <c r="X30" s="66">
        <f t="shared" si="2"/>
        <v>125000</v>
      </c>
      <c r="Y30" s="6">
        <f t="shared" si="6"/>
        <v>125000</v>
      </c>
    </row>
    <row r="31" spans="1:25" ht="20" customHeight="1">
      <c r="A31" s="3">
        <f t="shared" si="3"/>
        <v>10</v>
      </c>
      <c r="B31" s="3"/>
      <c r="C31" s="7"/>
      <c r="D31" s="8" t="s">
        <v>199</v>
      </c>
      <c r="E31" s="8" t="s">
        <v>198</v>
      </c>
      <c r="F31" s="8" t="s">
        <v>135</v>
      </c>
      <c r="G31" s="9"/>
      <c r="H31" s="9" t="s">
        <v>32</v>
      </c>
      <c r="I31" s="88"/>
      <c r="J31" s="82"/>
      <c r="K31" s="82"/>
      <c r="L31" s="88"/>
      <c r="M31" s="88"/>
      <c r="N31" s="147"/>
      <c r="O31" s="67"/>
      <c r="P31" s="68"/>
      <c r="Q31" s="62"/>
      <c r="R31" s="63" t="s">
        <v>51</v>
      </c>
      <c r="S31" s="60"/>
      <c r="T31" s="59">
        <f t="shared" si="0"/>
        <v>0</v>
      </c>
      <c r="U31" s="65">
        <f t="shared" si="4"/>
        <v>0</v>
      </c>
      <c r="V31" s="59">
        <f t="shared" si="5"/>
        <v>0</v>
      </c>
      <c r="W31" s="65">
        <f t="shared" si="4"/>
        <v>25000</v>
      </c>
      <c r="X31" s="66">
        <f t="shared" si="2"/>
        <v>125000</v>
      </c>
      <c r="Y31" s="6">
        <f t="shared" si="6"/>
        <v>125000</v>
      </c>
    </row>
    <row r="32" spans="1:25" ht="20" customHeight="1">
      <c r="A32" s="3">
        <f t="shared" si="3"/>
        <v>11</v>
      </c>
      <c r="B32" s="3"/>
      <c r="C32" s="7">
        <v>42675</v>
      </c>
      <c r="D32" s="8" t="s">
        <v>166</v>
      </c>
      <c r="E32" s="8" t="s">
        <v>221</v>
      </c>
      <c r="F32" s="8" t="s">
        <v>168</v>
      </c>
      <c r="G32" s="9" t="s">
        <v>276</v>
      </c>
      <c r="H32" s="9" t="s">
        <v>8</v>
      </c>
      <c r="I32" s="88">
        <v>5000</v>
      </c>
      <c r="J32" s="82"/>
      <c r="K32" s="82"/>
      <c r="L32" s="88"/>
      <c r="M32" s="88">
        <v>116400</v>
      </c>
      <c r="N32" s="148">
        <v>120000</v>
      </c>
      <c r="O32" s="58" t="s">
        <v>29</v>
      </c>
      <c r="P32" s="61">
        <v>1</v>
      </c>
      <c r="Q32" s="100" t="s">
        <v>45</v>
      </c>
      <c r="R32" s="63" t="s">
        <v>51</v>
      </c>
      <c r="S32" s="60" t="s">
        <v>50</v>
      </c>
      <c r="T32" s="59">
        <f t="shared" si="0"/>
        <v>0</v>
      </c>
      <c r="U32" s="65">
        <f t="shared" si="4"/>
        <v>0</v>
      </c>
      <c r="V32" s="59">
        <f t="shared" si="5"/>
        <v>5000</v>
      </c>
      <c r="W32" s="65">
        <f t="shared" si="4"/>
        <v>30000</v>
      </c>
      <c r="X32" s="66">
        <f t="shared" si="2"/>
        <v>120000</v>
      </c>
      <c r="Y32" s="6">
        <f t="shared" si="6"/>
        <v>120000</v>
      </c>
    </row>
    <row r="33" spans="1:25" ht="20" customHeight="1">
      <c r="A33" s="3">
        <f t="shared" si="3"/>
        <v>12</v>
      </c>
      <c r="B33" s="3"/>
      <c r="C33" s="7">
        <v>42725</v>
      </c>
      <c r="D33" s="8" t="s">
        <v>225</v>
      </c>
      <c r="E33" s="8" t="s">
        <v>224</v>
      </c>
      <c r="F33" s="8" t="s">
        <v>135</v>
      </c>
      <c r="G33" s="76" t="s">
        <v>316</v>
      </c>
      <c r="H33" s="9" t="s">
        <v>8</v>
      </c>
      <c r="I33" s="88">
        <v>5000</v>
      </c>
      <c r="J33" s="82"/>
      <c r="K33" s="82"/>
      <c r="L33" s="88"/>
      <c r="M33" s="88">
        <v>69902</v>
      </c>
      <c r="N33" s="148">
        <v>72000</v>
      </c>
      <c r="O33" s="58" t="s">
        <v>38</v>
      </c>
      <c r="P33" s="61">
        <v>4</v>
      </c>
      <c r="Q33" s="62" t="s">
        <v>45</v>
      </c>
      <c r="R33" s="63" t="s">
        <v>51</v>
      </c>
      <c r="S33" s="60" t="s">
        <v>48</v>
      </c>
      <c r="T33" s="59">
        <f t="shared" si="0"/>
        <v>0</v>
      </c>
      <c r="U33" s="65">
        <f t="shared" si="4"/>
        <v>0</v>
      </c>
      <c r="V33" s="59">
        <f t="shared" si="5"/>
        <v>5000</v>
      </c>
      <c r="W33" s="65">
        <f t="shared" si="4"/>
        <v>35000</v>
      </c>
      <c r="X33" s="66">
        <f t="shared" si="2"/>
        <v>115000</v>
      </c>
      <c r="Y33" s="6">
        <f t="shared" si="6"/>
        <v>115000</v>
      </c>
    </row>
    <row r="34" spans="1:25" ht="20" customHeight="1">
      <c r="A34" s="3">
        <f t="shared" si="3"/>
        <v>13</v>
      </c>
      <c r="B34" s="3"/>
      <c r="C34" s="7"/>
      <c r="D34" s="8" t="s">
        <v>227</v>
      </c>
      <c r="E34" s="8" t="s">
        <v>226</v>
      </c>
      <c r="F34" s="8" t="s">
        <v>228</v>
      </c>
      <c r="G34" s="9"/>
      <c r="H34" s="9" t="s">
        <v>32</v>
      </c>
      <c r="I34" s="88"/>
      <c r="J34" s="82"/>
      <c r="K34" s="82"/>
      <c r="L34" s="88"/>
      <c r="M34" s="88"/>
      <c r="N34" s="148"/>
      <c r="O34" s="67"/>
      <c r="P34" s="68"/>
      <c r="Q34" s="62"/>
      <c r="R34" s="63" t="s">
        <v>51</v>
      </c>
      <c r="S34" s="60"/>
      <c r="T34" s="59">
        <f t="shared" si="0"/>
        <v>0</v>
      </c>
      <c r="U34" s="65">
        <f t="shared" si="4"/>
        <v>0</v>
      </c>
      <c r="V34" s="59">
        <f t="shared" si="5"/>
        <v>0</v>
      </c>
      <c r="W34" s="65">
        <f t="shared" si="4"/>
        <v>35000</v>
      </c>
      <c r="X34" s="66">
        <f t="shared" si="2"/>
        <v>115000</v>
      </c>
      <c r="Y34" s="6">
        <f t="shared" si="6"/>
        <v>115000</v>
      </c>
    </row>
    <row r="35" spans="1:25" ht="20" customHeight="1">
      <c r="A35" s="3">
        <f t="shared" si="3"/>
        <v>14</v>
      </c>
      <c r="B35" s="3"/>
      <c r="C35" s="7">
        <v>42725</v>
      </c>
      <c r="D35" s="8" t="s">
        <v>231</v>
      </c>
      <c r="E35" s="8" t="s">
        <v>232</v>
      </c>
      <c r="F35" s="8" t="s">
        <v>168</v>
      </c>
      <c r="G35" s="9" t="s">
        <v>289</v>
      </c>
      <c r="H35" s="9" t="s">
        <v>8</v>
      </c>
      <c r="I35" s="88">
        <v>5000</v>
      </c>
      <c r="J35" s="82"/>
      <c r="K35" s="82"/>
      <c r="L35" s="88"/>
      <c r="M35" s="88">
        <v>94014</v>
      </c>
      <c r="N35" s="148">
        <v>95750</v>
      </c>
      <c r="O35" s="58" t="s">
        <v>38</v>
      </c>
      <c r="P35" s="61">
        <v>1</v>
      </c>
      <c r="Q35" s="69" t="s">
        <v>45</v>
      </c>
      <c r="R35" s="70" t="s">
        <v>51</v>
      </c>
      <c r="S35" s="60" t="s">
        <v>50</v>
      </c>
      <c r="T35" s="59">
        <f t="shared" si="0"/>
        <v>0</v>
      </c>
      <c r="U35" s="65">
        <f t="shared" si="4"/>
        <v>0</v>
      </c>
      <c r="V35" s="59">
        <f t="shared" si="5"/>
        <v>5000</v>
      </c>
      <c r="W35" s="65">
        <f t="shared" si="4"/>
        <v>40000</v>
      </c>
      <c r="X35" s="66">
        <f t="shared" si="2"/>
        <v>110000</v>
      </c>
      <c r="Y35" s="6">
        <f t="shared" si="6"/>
        <v>110000</v>
      </c>
    </row>
    <row r="36" spans="1:25" ht="20" customHeight="1">
      <c r="A36" s="3">
        <f t="shared" si="3"/>
        <v>15</v>
      </c>
      <c r="B36" s="3"/>
      <c r="C36" s="7"/>
      <c r="D36" s="8" t="s">
        <v>233</v>
      </c>
      <c r="E36" s="8" t="s">
        <v>234</v>
      </c>
      <c r="F36" s="8" t="s">
        <v>135</v>
      </c>
      <c r="G36" s="9"/>
      <c r="H36" s="9" t="s">
        <v>17</v>
      </c>
      <c r="I36" s="88"/>
      <c r="J36" s="82"/>
      <c r="K36" s="82"/>
      <c r="L36" s="88"/>
      <c r="M36" s="88"/>
      <c r="N36" s="147"/>
      <c r="O36" s="58"/>
      <c r="P36" s="61"/>
      <c r="Q36" s="62"/>
      <c r="R36" s="63"/>
      <c r="S36" s="60"/>
      <c r="T36" s="59">
        <f t="shared" si="0"/>
        <v>0</v>
      </c>
      <c r="U36" s="65">
        <f t="shared" si="4"/>
        <v>0</v>
      </c>
      <c r="V36" s="59">
        <f t="shared" si="5"/>
        <v>0</v>
      </c>
      <c r="W36" s="65">
        <f t="shared" si="4"/>
        <v>40000</v>
      </c>
      <c r="X36" s="66">
        <f t="shared" si="2"/>
        <v>110000</v>
      </c>
      <c r="Y36" s="6">
        <f t="shared" si="6"/>
        <v>110000</v>
      </c>
    </row>
    <row r="37" spans="1:25" ht="20" customHeight="1">
      <c r="A37" s="3">
        <f t="shared" si="3"/>
        <v>16</v>
      </c>
      <c r="B37" s="3"/>
      <c r="C37" s="7"/>
      <c r="D37" s="75" t="s">
        <v>256</v>
      </c>
      <c r="E37" s="75" t="s">
        <v>257</v>
      </c>
      <c r="F37" s="75" t="s">
        <v>138</v>
      </c>
      <c r="G37" s="9"/>
      <c r="H37" s="76" t="s">
        <v>32</v>
      </c>
      <c r="I37" s="88"/>
      <c r="J37" s="82"/>
      <c r="K37" s="82"/>
      <c r="L37" s="88"/>
      <c r="M37" s="88"/>
      <c r="N37" s="147"/>
      <c r="O37" s="67"/>
      <c r="P37" s="68"/>
      <c r="Q37" s="62"/>
      <c r="R37" s="63" t="s">
        <v>51</v>
      </c>
      <c r="S37" s="60"/>
      <c r="T37" s="59">
        <f t="shared" si="0"/>
        <v>0</v>
      </c>
      <c r="U37" s="65">
        <f t="shared" si="4"/>
        <v>0</v>
      </c>
      <c r="V37" s="59">
        <f t="shared" si="5"/>
        <v>0</v>
      </c>
      <c r="W37" s="65">
        <f t="shared" si="4"/>
        <v>40000</v>
      </c>
      <c r="X37" s="66">
        <f t="shared" si="2"/>
        <v>110000</v>
      </c>
      <c r="Y37" s="6">
        <f t="shared" si="6"/>
        <v>110000</v>
      </c>
    </row>
    <row r="38" spans="1:25" ht="20" customHeight="1">
      <c r="A38" s="3">
        <f t="shared" si="3"/>
        <v>17</v>
      </c>
      <c r="B38" s="3" t="s">
        <v>244</v>
      </c>
      <c r="C38" s="7">
        <v>42731</v>
      </c>
      <c r="D38" s="8" t="s">
        <v>263</v>
      </c>
      <c r="E38" s="8" t="s">
        <v>264</v>
      </c>
      <c r="F38" s="8" t="s">
        <v>168</v>
      </c>
      <c r="G38" s="76" t="s">
        <v>318</v>
      </c>
      <c r="H38" s="9" t="s">
        <v>8</v>
      </c>
      <c r="I38" s="88">
        <v>5000</v>
      </c>
      <c r="J38" s="82"/>
      <c r="K38" s="82"/>
      <c r="L38" s="88"/>
      <c r="M38" s="88">
        <v>136285</v>
      </c>
      <c r="N38" s="147">
        <v>138800</v>
      </c>
      <c r="O38" s="67" t="s">
        <v>38</v>
      </c>
      <c r="P38" s="68">
        <v>5</v>
      </c>
      <c r="Q38" s="62" t="s">
        <v>45</v>
      </c>
      <c r="R38" s="63" t="s">
        <v>51</v>
      </c>
      <c r="S38" s="60" t="s">
        <v>50</v>
      </c>
      <c r="T38" s="59">
        <f t="shared" si="0"/>
        <v>0</v>
      </c>
      <c r="U38" s="65">
        <f t="shared" si="4"/>
        <v>0</v>
      </c>
      <c r="V38" s="59">
        <f t="shared" si="5"/>
        <v>5000</v>
      </c>
      <c r="W38" s="65">
        <f t="shared" si="4"/>
        <v>45000</v>
      </c>
      <c r="X38" s="66">
        <f t="shared" si="2"/>
        <v>105000</v>
      </c>
      <c r="Y38" s="6">
        <f t="shared" si="6"/>
        <v>105000</v>
      </c>
    </row>
    <row r="39" spans="1:25" ht="20" customHeight="1">
      <c r="A39" s="3">
        <f t="shared" si="3"/>
        <v>18</v>
      </c>
      <c r="B39" s="3" t="s">
        <v>248</v>
      </c>
      <c r="C39" s="7">
        <v>42740</v>
      </c>
      <c r="D39" s="8" t="s">
        <v>265</v>
      </c>
      <c r="E39" s="8" t="s">
        <v>266</v>
      </c>
      <c r="F39" s="8" t="s">
        <v>168</v>
      </c>
      <c r="G39" s="76" t="s">
        <v>319</v>
      </c>
      <c r="H39" s="9" t="s">
        <v>8</v>
      </c>
      <c r="I39" s="88">
        <v>5000</v>
      </c>
      <c r="J39" s="82"/>
      <c r="K39" s="82"/>
      <c r="L39" s="88"/>
      <c r="M39" s="88">
        <v>96224</v>
      </c>
      <c r="N39" s="147">
        <v>98000</v>
      </c>
      <c r="O39" s="67" t="s">
        <v>38</v>
      </c>
      <c r="P39" s="68">
        <v>1</v>
      </c>
      <c r="Q39" s="69" t="s">
        <v>45</v>
      </c>
      <c r="R39" s="70" t="s">
        <v>54</v>
      </c>
      <c r="S39" s="60" t="s">
        <v>49</v>
      </c>
      <c r="T39" s="59">
        <f t="shared" si="0"/>
        <v>0</v>
      </c>
      <c r="U39" s="65">
        <f t="shared" ref="U39:U95" si="7">T39+U38</f>
        <v>0</v>
      </c>
      <c r="V39" s="59">
        <f t="shared" si="5"/>
        <v>5000</v>
      </c>
      <c r="W39" s="65">
        <f t="shared" ref="W39:W95" si="8">V39+W38</f>
        <v>50000</v>
      </c>
      <c r="X39" s="66">
        <f t="shared" si="2"/>
        <v>100000</v>
      </c>
      <c r="Y39" s="6">
        <f t="shared" si="6"/>
        <v>100000</v>
      </c>
    </row>
    <row r="40" spans="1:25" ht="20" customHeight="1">
      <c r="A40" s="3">
        <f t="shared" si="3"/>
        <v>19</v>
      </c>
      <c r="B40" s="3" t="s">
        <v>246</v>
      </c>
      <c r="C40" s="7">
        <v>42732</v>
      </c>
      <c r="D40" s="75" t="s">
        <v>267</v>
      </c>
      <c r="E40" s="75" t="s">
        <v>268</v>
      </c>
      <c r="F40" s="75" t="s">
        <v>135</v>
      </c>
      <c r="G40" s="76" t="s">
        <v>317</v>
      </c>
      <c r="H40" s="9" t="s">
        <v>8</v>
      </c>
      <c r="I40" s="88">
        <v>5000</v>
      </c>
      <c r="J40" s="82"/>
      <c r="K40" s="82"/>
      <c r="L40" s="88"/>
      <c r="M40" s="88">
        <v>102116</v>
      </c>
      <c r="N40" s="147">
        <v>104000</v>
      </c>
      <c r="O40" s="67" t="s">
        <v>38</v>
      </c>
      <c r="P40" s="68">
        <v>1</v>
      </c>
      <c r="Q40" s="62" t="s">
        <v>45</v>
      </c>
      <c r="R40" s="63" t="s">
        <v>51</v>
      </c>
      <c r="S40" s="60" t="s">
        <v>50</v>
      </c>
      <c r="T40" s="59">
        <f t="shared" si="0"/>
        <v>0</v>
      </c>
      <c r="U40" s="65">
        <f t="shared" si="7"/>
        <v>0</v>
      </c>
      <c r="V40" s="59">
        <f t="shared" si="5"/>
        <v>5000</v>
      </c>
      <c r="W40" s="65">
        <f t="shared" si="8"/>
        <v>55000</v>
      </c>
      <c r="X40" s="66">
        <f t="shared" si="2"/>
        <v>95000</v>
      </c>
      <c r="Y40" s="6">
        <f t="shared" si="6"/>
        <v>95000</v>
      </c>
    </row>
    <row r="41" spans="1:25" ht="20" customHeight="1">
      <c r="A41" s="3">
        <f t="shared" si="3"/>
        <v>20</v>
      </c>
      <c r="B41" s="3"/>
      <c r="C41" s="7"/>
      <c r="D41" s="8" t="s">
        <v>269</v>
      </c>
      <c r="E41" s="8" t="s">
        <v>270</v>
      </c>
      <c r="F41" s="8" t="s">
        <v>168</v>
      </c>
      <c r="G41" s="76"/>
      <c r="H41" s="9" t="s">
        <v>17</v>
      </c>
      <c r="I41" s="88"/>
      <c r="J41" s="82"/>
      <c r="K41" s="82"/>
      <c r="L41" s="88"/>
      <c r="M41" s="88"/>
      <c r="N41" s="147"/>
      <c r="O41" s="67"/>
      <c r="P41" s="68"/>
      <c r="Q41" s="62"/>
      <c r="R41" s="63"/>
      <c r="S41" s="60"/>
      <c r="T41" s="59">
        <f t="shared" si="0"/>
        <v>0</v>
      </c>
      <c r="U41" s="65">
        <f t="shared" si="7"/>
        <v>0</v>
      </c>
      <c r="V41" s="59">
        <f t="shared" si="5"/>
        <v>0</v>
      </c>
      <c r="W41" s="65">
        <f t="shared" si="8"/>
        <v>55000</v>
      </c>
      <c r="X41" s="66">
        <f t="shared" si="2"/>
        <v>95000</v>
      </c>
      <c r="Y41" s="6">
        <f t="shared" si="6"/>
        <v>95000</v>
      </c>
    </row>
    <row r="42" spans="1:25" ht="20" customHeight="1">
      <c r="A42" s="3">
        <f t="shared" si="3"/>
        <v>21</v>
      </c>
      <c r="B42" s="3"/>
      <c r="C42" s="7"/>
      <c r="D42" s="75" t="s">
        <v>280</v>
      </c>
      <c r="E42" s="75" t="s">
        <v>279</v>
      </c>
      <c r="F42" s="197" t="s">
        <v>228</v>
      </c>
      <c r="G42" s="76"/>
      <c r="H42" s="76" t="s">
        <v>17</v>
      </c>
      <c r="I42" s="88"/>
      <c r="J42" s="82"/>
      <c r="K42" s="82"/>
      <c r="L42" s="88"/>
      <c r="M42" s="88"/>
      <c r="N42" s="147"/>
      <c r="O42" s="67"/>
      <c r="P42" s="68"/>
      <c r="Q42" s="62"/>
      <c r="R42" s="63"/>
      <c r="S42" s="60"/>
      <c r="T42" s="59">
        <f t="shared" si="0"/>
        <v>0</v>
      </c>
      <c r="U42" s="65">
        <f t="shared" si="7"/>
        <v>0</v>
      </c>
      <c r="V42" s="59">
        <f t="shared" si="5"/>
        <v>0</v>
      </c>
      <c r="W42" s="65">
        <f t="shared" si="8"/>
        <v>55000</v>
      </c>
      <c r="X42" s="66">
        <f t="shared" si="2"/>
        <v>95000</v>
      </c>
      <c r="Y42" s="6">
        <f t="shared" si="6"/>
        <v>95000</v>
      </c>
    </row>
    <row r="43" spans="1:25" ht="20" customHeight="1">
      <c r="A43" s="3">
        <f t="shared" si="3"/>
        <v>22</v>
      </c>
      <c r="B43" s="3" t="s">
        <v>246</v>
      </c>
      <c r="C43" s="7">
        <v>42765</v>
      </c>
      <c r="D43" s="8" t="s">
        <v>283</v>
      </c>
      <c r="E43" s="8" t="s">
        <v>282</v>
      </c>
      <c r="F43" s="8" t="s">
        <v>168</v>
      </c>
      <c r="G43" s="76" t="s">
        <v>308</v>
      </c>
      <c r="H43" s="9" t="s">
        <v>8</v>
      </c>
      <c r="I43" s="88">
        <v>3390.08</v>
      </c>
      <c r="J43" s="82"/>
      <c r="K43" s="82"/>
      <c r="L43" s="88"/>
      <c r="M43" s="88">
        <v>73641</v>
      </c>
      <c r="N43" s="147">
        <v>75000</v>
      </c>
      <c r="O43" s="67" t="s">
        <v>38</v>
      </c>
      <c r="P43" s="68">
        <v>1</v>
      </c>
      <c r="Q43" s="69" t="s">
        <v>45</v>
      </c>
      <c r="R43" s="70" t="s">
        <v>51</v>
      </c>
      <c r="S43" s="60" t="s">
        <v>50</v>
      </c>
      <c r="T43" s="59">
        <f t="shared" si="0"/>
        <v>0</v>
      </c>
      <c r="U43" s="65">
        <f t="shared" si="7"/>
        <v>0</v>
      </c>
      <c r="V43" s="59">
        <f t="shared" si="5"/>
        <v>3390.08</v>
      </c>
      <c r="W43" s="65">
        <f t="shared" si="8"/>
        <v>58390.080000000002</v>
      </c>
      <c r="X43" s="66">
        <f t="shared" si="2"/>
        <v>91609.919999999998</v>
      </c>
      <c r="Y43" s="6">
        <f t="shared" si="6"/>
        <v>91609.919999999998</v>
      </c>
    </row>
    <row r="44" spans="1:25" ht="20" customHeight="1">
      <c r="A44" s="3">
        <f t="shared" si="3"/>
        <v>23</v>
      </c>
      <c r="B44" s="3"/>
      <c r="C44" s="7"/>
      <c r="D44" s="75" t="s">
        <v>287</v>
      </c>
      <c r="E44" s="75"/>
      <c r="F44" s="75" t="s">
        <v>135</v>
      </c>
      <c r="G44" s="9"/>
      <c r="H44" s="9" t="s">
        <v>17</v>
      </c>
      <c r="I44" s="88"/>
      <c r="J44" s="82"/>
      <c r="K44" s="82"/>
      <c r="L44" s="88"/>
      <c r="M44" s="88"/>
      <c r="N44" s="147"/>
      <c r="O44" s="67"/>
      <c r="P44" s="68"/>
      <c r="Q44" s="62"/>
      <c r="R44" s="63"/>
      <c r="S44" s="60"/>
      <c r="T44" s="59">
        <f t="shared" si="0"/>
        <v>0</v>
      </c>
      <c r="U44" s="65">
        <f t="shared" si="7"/>
        <v>0</v>
      </c>
      <c r="V44" s="59">
        <f t="shared" si="5"/>
        <v>0</v>
      </c>
      <c r="W44" s="65">
        <f t="shared" si="8"/>
        <v>58390.080000000002</v>
      </c>
      <c r="X44" s="66">
        <f t="shared" si="2"/>
        <v>91609.919999999998</v>
      </c>
      <c r="Y44" s="6">
        <f t="shared" si="6"/>
        <v>91609.919999999998</v>
      </c>
    </row>
    <row r="45" spans="1:25" ht="20" customHeight="1">
      <c r="A45" s="3">
        <f t="shared" si="3"/>
        <v>24</v>
      </c>
      <c r="B45" s="3" t="s">
        <v>248</v>
      </c>
      <c r="C45" s="7">
        <v>42850</v>
      </c>
      <c r="D45" s="75" t="s">
        <v>295</v>
      </c>
      <c r="E45" s="75" t="s">
        <v>342</v>
      </c>
      <c r="F45" s="75" t="s">
        <v>168</v>
      </c>
      <c r="G45" s="76" t="s">
        <v>362</v>
      </c>
      <c r="H45" s="9" t="s">
        <v>8</v>
      </c>
      <c r="I45" s="88">
        <v>5000</v>
      </c>
      <c r="J45" s="82"/>
      <c r="K45" s="82"/>
      <c r="L45" s="88"/>
      <c r="M45" s="88">
        <v>72560</v>
      </c>
      <c r="N45" s="147">
        <v>75500</v>
      </c>
      <c r="O45" s="58" t="s">
        <v>38</v>
      </c>
      <c r="P45" s="61">
        <v>3</v>
      </c>
      <c r="Q45" s="69" t="s">
        <v>45</v>
      </c>
      <c r="R45" s="70" t="s">
        <v>52</v>
      </c>
      <c r="S45" s="60" t="s">
        <v>50</v>
      </c>
      <c r="T45" s="59">
        <f t="shared" si="0"/>
        <v>0</v>
      </c>
      <c r="U45" s="65">
        <f t="shared" si="7"/>
        <v>0</v>
      </c>
      <c r="V45" s="59">
        <f t="shared" si="5"/>
        <v>5000</v>
      </c>
      <c r="W45" s="65">
        <f t="shared" si="8"/>
        <v>63390.080000000002</v>
      </c>
      <c r="X45" s="66">
        <f t="shared" si="2"/>
        <v>86609.919999999998</v>
      </c>
      <c r="Y45" s="6">
        <f t="shared" si="6"/>
        <v>86609.919999999998</v>
      </c>
    </row>
    <row r="46" spans="1:25" ht="20" customHeight="1">
      <c r="A46" s="3">
        <v>25</v>
      </c>
      <c r="B46" s="3" t="s">
        <v>248</v>
      </c>
      <c r="C46" s="7">
        <v>42769</v>
      </c>
      <c r="D46" s="75" t="s">
        <v>298</v>
      </c>
      <c r="E46" s="75" t="s">
        <v>299</v>
      </c>
      <c r="F46" s="75" t="s">
        <v>138</v>
      </c>
      <c r="G46" s="76" t="s">
        <v>314</v>
      </c>
      <c r="H46" s="76" t="s">
        <v>8</v>
      </c>
      <c r="I46" s="88">
        <v>5000</v>
      </c>
      <c r="J46" s="82"/>
      <c r="K46" s="82"/>
      <c r="L46" s="88"/>
      <c r="M46" s="88">
        <v>98090</v>
      </c>
      <c r="N46" s="147">
        <v>99900</v>
      </c>
      <c r="O46" s="67" t="s">
        <v>38</v>
      </c>
      <c r="P46" s="61">
        <v>1</v>
      </c>
      <c r="Q46" s="62" t="s">
        <v>45</v>
      </c>
      <c r="R46" s="63" t="s">
        <v>51</v>
      </c>
      <c r="S46" s="60" t="s">
        <v>48</v>
      </c>
      <c r="T46" s="59">
        <f t="shared" si="0"/>
        <v>0</v>
      </c>
      <c r="U46" s="65">
        <f t="shared" si="7"/>
        <v>0</v>
      </c>
      <c r="V46" s="59">
        <f t="shared" si="5"/>
        <v>5000</v>
      </c>
      <c r="W46" s="65">
        <f t="shared" si="8"/>
        <v>68390.080000000002</v>
      </c>
      <c r="X46" s="66">
        <f t="shared" si="2"/>
        <v>81609.919999999998</v>
      </c>
      <c r="Y46" s="6">
        <f t="shared" si="6"/>
        <v>81609.919999999998</v>
      </c>
    </row>
    <row r="47" spans="1:25" ht="20" customHeight="1">
      <c r="A47" s="3">
        <f t="shared" ref="A47:A67" si="9">A46+1</f>
        <v>26</v>
      </c>
      <c r="B47" s="3" t="s">
        <v>248</v>
      </c>
      <c r="C47" s="7">
        <v>42774</v>
      </c>
      <c r="D47" s="8" t="s">
        <v>300</v>
      </c>
      <c r="E47" s="8" t="s">
        <v>301</v>
      </c>
      <c r="F47" s="8" t="s">
        <v>168</v>
      </c>
      <c r="G47" s="76" t="s">
        <v>315</v>
      </c>
      <c r="H47" s="9" t="s">
        <v>8</v>
      </c>
      <c r="I47" s="88">
        <v>5000</v>
      </c>
      <c r="J47" s="82"/>
      <c r="K47" s="82"/>
      <c r="L47" s="88"/>
      <c r="M47" s="88">
        <v>80789</v>
      </c>
      <c r="N47" s="88">
        <v>89500</v>
      </c>
      <c r="O47" s="67" t="s">
        <v>38</v>
      </c>
      <c r="P47" s="68">
        <v>1</v>
      </c>
      <c r="Q47" s="62" t="s">
        <v>45</v>
      </c>
      <c r="R47" s="63" t="s">
        <v>51</v>
      </c>
      <c r="S47" s="60" t="s">
        <v>50</v>
      </c>
      <c r="T47" s="59">
        <f t="shared" si="0"/>
        <v>0</v>
      </c>
      <c r="U47" s="65">
        <f t="shared" si="7"/>
        <v>0</v>
      </c>
      <c r="V47" s="59">
        <f t="shared" si="5"/>
        <v>5000</v>
      </c>
      <c r="W47" s="65">
        <f t="shared" si="8"/>
        <v>73390.080000000002</v>
      </c>
      <c r="X47" s="66">
        <f t="shared" si="2"/>
        <v>76609.919999999998</v>
      </c>
      <c r="Y47" s="6">
        <f t="shared" si="6"/>
        <v>76609.919999999998</v>
      </c>
    </row>
    <row r="48" spans="1:25" ht="20" customHeight="1">
      <c r="A48" s="3">
        <f t="shared" si="9"/>
        <v>27</v>
      </c>
      <c r="B48" s="3" t="s">
        <v>248</v>
      </c>
      <c r="C48" s="7">
        <v>42803</v>
      </c>
      <c r="D48" s="8" t="s">
        <v>312</v>
      </c>
      <c r="E48" s="8" t="s">
        <v>313</v>
      </c>
      <c r="F48" s="8" t="s">
        <v>228</v>
      </c>
      <c r="G48" s="9" t="s">
        <v>337</v>
      </c>
      <c r="H48" s="9" t="s">
        <v>8</v>
      </c>
      <c r="I48" s="88">
        <v>3800</v>
      </c>
      <c r="J48" s="82"/>
      <c r="K48" s="82"/>
      <c r="L48" s="88"/>
      <c r="M48" s="88">
        <v>65500</v>
      </c>
      <c r="N48" s="147">
        <v>65500</v>
      </c>
      <c r="O48" s="67" t="s">
        <v>38</v>
      </c>
      <c r="P48" s="68">
        <v>1</v>
      </c>
      <c r="Q48" s="62" t="s">
        <v>45</v>
      </c>
      <c r="R48" s="63" t="s">
        <v>51</v>
      </c>
      <c r="S48" s="60" t="s">
        <v>50</v>
      </c>
      <c r="T48" s="59">
        <f t="shared" si="0"/>
        <v>0</v>
      </c>
      <c r="U48" s="65">
        <f t="shared" si="7"/>
        <v>0</v>
      </c>
      <c r="V48" s="59">
        <f t="shared" si="5"/>
        <v>3800</v>
      </c>
      <c r="W48" s="65">
        <f t="shared" si="8"/>
        <v>77190.080000000002</v>
      </c>
      <c r="X48" s="66">
        <f t="shared" si="2"/>
        <v>72809.919999999998</v>
      </c>
      <c r="Y48" s="6">
        <f t="shared" si="6"/>
        <v>72809.919999999998</v>
      </c>
    </row>
    <row r="49" spans="1:25" ht="20" customHeight="1">
      <c r="A49" s="3">
        <f t="shared" si="9"/>
        <v>28</v>
      </c>
      <c r="B49" s="3" t="s">
        <v>248</v>
      </c>
      <c r="C49" s="7">
        <v>42825</v>
      </c>
      <c r="D49" s="75" t="s">
        <v>324</v>
      </c>
      <c r="E49" s="75" t="s">
        <v>323</v>
      </c>
      <c r="F49" s="75" t="s">
        <v>135</v>
      </c>
      <c r="G49" s="76" t="s">
        <v>350</v>
      </c>
      <c r="H49" s="76" t="s">
        <v>8</v>
      </c>
      <c r="I49" s="88">
        <v>3800</v>
      </c>
      <c r="J49" s="82"/>
      <c r="K49" s="82"/>
      <c r="L49" s="88"/>
      <c r="M49" s="88">
        <v>80514</v>
      </c>
      <c r="N49" s="147">
        <v>82000</v>
      </c>
      <c r="O49" s="67" t="s">
        <v>38</v>
      </c>
      <c r="P49" s="68">
        <v>1</v>
      </c>
      <c r="Q49" s="62" t="s">
        <v>45</v>
      </c>
      <c r="R49" s="63" t="s">
        <v>51</v>
      </c>
      <c r="S49" s="60" t="s">
        <v>50</v>
      </c>
      <c r="T49" s="59">
        <f t="shared" si="0"/>
        <v>0</v>
      </c>
      <c r="U49" s="65">
        <f t="shared" si="7"/>
        <v>0</v>
      </c>
      <c r="V49" s="59">
        <f t="shared" si="5"/>
        <v>3800</v>
      </c>
      <c r="W49" s="65">
        <f t="shared" si="8"/>
        <v>80990.080000000002</v>
      </c>
      <c r="X49" s="66">
        <f t="shared" si="2"/>
        <v>69009.919999999998</v>
      </c>
      <c r="Y49" s="6">
        <f t="shared" si="6"/>
        <v>69009.919999999998</v>
      </c>
    </row>
    <row r="50" spans="1:25" ht="20" customHeight="1">
      <c r="A50" s="3">
        <f t="shared" si="9"/>
        <v>29</v>
      </c>
      <c r="B50" s="3" t="s">
        <v>248</v>
      </c>
      <c r="C50" s="7">
        <v>42816</v>
      </c>
      <c r="D50" s="75" t="s">
        <v>325</v>
      </c>
      <c r="E50" s="75" t="s">
        <v>326</v>
      </c>
      <c r="F50" s="75" t="s">
        <v>135</v>
      </c>
      <c r="G50" s="76" t="s">
        <v>360</v>
      </c>
      <c r="H50" s="76" t="s">
        <v>8</v>
      </c>
      <c r="I50" s="88">
        <v>5000</v>
      </c>
      <c r="J50" s="82"/>
      <c r="K50" s="82"/>
      <c r="L50" s="88"/>
      <c r="M50" s="88">
        <v>72750</v>
      </c>
      <c r="N50" s="147">
        <v>75000</v>
      </c>
      <c r="O50" s="67" t="s">
        <v>29</v>
      </c>
      <c r="P50" s="68">
        <v>1</v>
      </c>
      <c r="Q50" s="62" t="s">
        <v>45</v>
      </c>
      <c r="R50" s="63" t="s">
        <v>51</v>
      </c>
      <c r="S50" s="60" t="s">
        <v>49</v>
      </c>
      <c r="T50" s="59">
        <f t="shared" si="0"/>
        <v>0</v>
      </c>
      <c r="U50" s="65">
        <f t="shared" si="7"/>
        <v>0</v>
      </c>
      <c r="V50" s="59">
        <f t="shared" si="5"/>
        <v>5000</v>
      </c>
      <c r="W50" s="65">
        <f t="shared" si="8"/>
        <v>85990.080000000002</v>
      </c>
      <c r="X50" s="66">
        <f t="shared" si="2"/>
        <v>64009.919999999998</v>
      </c>
      <c r="Y50" s="6">
        <f t="shared" si="6"/>
        <v>64009.919999999998</v>
      </c>
    </row>
    <row r="51" spans="1:25" ht="20" customHeight="1">
      <c r="A51" s="3">
        <f t="shared" si="9"/>
        <v>30</v>
      </c>
      <c r="B51" s="3" t="s">
        <v>248</v>
      </c>
      <c r="C51" s="7">
        <v>42825</v>
      </c>
      <c r="D51" s="8" t="s">
        <v>329</v>
      </c>
      <c r="E51" s="8" t="s">
        <v>328</v>
      </c>
      <c r="F51" s="8" t="s">
        <v>138</v>
      </c>
      <c r="G51" s="9" t="s">
        <v>364</v>
      </c>
      <c r="H51" s="9" t="s">
        <v>8</v>
      </c>
      <c r="I51" s="88">
        <v>3000</v>
      </c>
      <c r="J51" s="82"/>
      <c r="K51" s="82"/>
      <c r="L51" s="88"/>
      <c r="M51" s="88">
        <v>83943</v>
      </c>
      <c r="N51" s="147">
        <v>85500</v>
      </c>
      <c r="O51" s="67" t="s">
        <v>38</v>
      </c>
      <c r="P51" s="61">
        <v>2</v>
      </c>
      <c r="Q51" s="62" t="s">
        <v>45</v>
      </c>
      <c r="R51" s="63" t="s">
        <v>51</v>
      </c>
      <c r="S51" s="60" t="s">
        <v>50</v>
      </c>
      <c r="T51" s="59">
        <f t="shared" si="0"/>
        <v>0</v>
      </c>
      <c r="U51" s="65">
        <f t="shared" si="7"/>
        <v>0</v>
      </c>
      <c r="V51" s="59">
        <f t="shared" si="5"/>
        <v>3000</v>
      </c>
      <c r="W51" s="65">
        <f t="shared" si="8"/>
        <v>88990.080000000002</v>
      </c>
      <c r="X51" s="66">
        <f t="shared" si="2"/>
        <v>61009.919999999998</v>
      </c>
      <c r="Y51" s="6">
        <f t="shared" si="6"/>
        <v>61009.919999999998</v>
      </c>
    </row>
    <row r="52" spans="1:25" ht="20" customHeight="1">
      <c r="A52" s="3">
        <f t="shared" si="9"/>
        <v>31</v>
      </c>
      <c r="B52" s="3"/>
      <c r="C52" s="7"/>
      <c r="D52" s="75" t="s">
        <v>327</v>
      </c>
      <c r="E52" s="75" t="s">
        <v>332</v>
      </c>
      <c r="F52" s="75" t="s">
        <v>168</v>
      </c>
      <c r="G52" s="9"/>
      <c r="H52" s="76" t="s">
        <v>17</v>
      </c>
      <c r="I52" s="88"/>
      <c r="J52" s="82"/>
      <c r="K52" s="82"/>
      <c r="L52" s="88"/>
      <c r="M52" s="88"/>
      <c r="N52" s="147"/>
      <c r="O52" s="67"/>
      <c r="P52" s="68"/>
      <c r="Q52" s="69"/>
      <c r="R52" s="70" t="s">
        <v>51</v>
      </c>
      <c r="S52" s="60"/>
      <c r="T52" s="59">
        <f t="shared" si="0"/>
        <v>0</v>
      </c>
      <c r="U52" s="65">
        <f t="shared" si="7"/>
        <v>0</v>
      </c>
      <c r="V52" s="59">
        <f t="shared" si="5"/>
        <v>0</v>
      </c>
      <c r="W52" s="65">
        <f t="shared" si="8"/>
        <v>88990.080000000002</v>
      </c>
      <c r="X52" s="66">
        <f t="shared" si="2"/>
        <v>61009.919999999998</v>
      </c>
      <c r="Y52" s="6">
        <f t="shared" si="6"/>
        <v>61009.919999999998</v>
      </c>
    </row>
    <row r="53" spans="1:25" ht="20" customHeight="1">
      <c r="A53" s="3">
        <f t="shared" si="9"/>
        <v>32</v>
      </c>
      <c r="B53" s="3"/>
      <c r="C53" s="7"/>
      <c r="D53" s="75" t="s">
        <v>338</v>
      </c>
      <c r="E53" s="75" t="s">
        <v>339</v>
      </c>
      <c r="F53" s="75" t="s">
        <v>228</v>
      </c>
      <c r="G53" s="9"/>
      <c r="H53" s="76" t="s">
        <v>17</v>
      </c>
      <c r="I53" s="88"/>
      <c r="J53" s="82"/>
      <c r="K53" s="82"/>
      <c r="L53" s="88"/>
      <c r="M53" s="88"/>
      <c r="N53" s="147"/>
      <c r="O53" s="67"/>
      <c r="P53" s="68"/>
      <c r="Q53" s="62"/>
      <c r="R53" s="63" t="s">
        <v>51</v>
      </c>
      <c r="S53" s="60"/>
      <c r="T53" s="59">
        <f t="shared" si="0"/>
        <v>0</v>
      </c>
      <c r="U53" s="65">
        <f t="shared" si="7"/>
        <v>0</v>
      </c>
      <c r="V53" s="59">
        <f t="shared" si="5"/>
        <v>0</v>
      </c>
      <c r="W53" s="65">
        <f t="shared" si="8"/>
        <v>88990.080000000002</v>
      </c>
      <c r="X53" s="66">
        <f t="shared" si="2"/>
        <v>61009.919999999998</v>
      </c>
      <c r="Y53" s="6">
        <f t="shared" si="6"/>
        <v>61009.919999999998</v>
      </c>
    </row>
    <row r="54" spans="1:25" ht="20" customHeight="1">
      <c r="A54" s="3">
        <f t="shared" si="9"/>
        <v>33</v>
      </c>
      <c r="B54" s="3" t="s">
        <v>249</v>
      </c>
      <c r="C54" s="7">
        <v>42837</v>
      </c>
      <c r="D54" s="75" t="s">
        <v>343</v>
      </c>
      <c r="E54" s="75" t="s">
        <v>344</v>
      </c>
      <c r="F54" s="75" t="s">
        <v>168</v>
      </c>
      <c r="G54" s="76" t="s">
        <v>361</v>
      </c>
      <c r="H54" s="76" t="s">
        <v>8</v>
      </c>
      <c r="I54" s="88">
        <v>37000</v>
      </c>
      <c r="J54" s="82"/>
      <c r="K54" s="82"/>
      <c r="L54" s="88"/>
      <c r="M54" s="88">
        <v>110000</v>
      </c>
      <c r="N54" s="147">
        <v>141000</v>
      </c>
      <c r="O54" s="67" t="s">
        <v>29</v>
      </c>
      <c r="P54" s="68">
        <v>1</v>
      </c>
      <c r="Q54" s="62" t="s">
        <v>45</v>
      </c>
      <c r="R54" s="63" t="s">
        <v>51</v>
      </c>
      <c r="S54" s="60" t="s">
        <v>50</v>
      </c>
      <c r="T54" s="59">
        <f t="shared" ref="T54:T85" si="10">IF(H54="Pending", I54, 0)</f>
        <v>0</v>
      </c>
      <c r="U54" s="65">
        <f t="shared" si="7"/>
        <v>0</v>
      </c>
      <c r="V54" s="59">
        <f t="shared" si="5"/>
        <v>37000</v>
      </c>
      <c r="W54" s="65">
        <f t="shared" si="8"/>
        <v>125990.08</v>
      </c>
      <c r="X54" s="66">
        <f t="shared" si="2"/>
        <v>24009.919999999998</v>
      </c>
      <c r="Y54" s="6">
        <f t="shared" si="6"/>
        <v>24009.919999999998</v>
      </c>
    </row>
    <row r="55" spans="1:25" ht="20" customHeight="1">
      <c r="A55" s="3">
        <f t="shared" si="9"/>
        <v>34</v>
      </c>
      <c r="B55" s="3"/>
      <c r="C55" s="7"/>
      <c r="D55" s="8" t="s">
        <v>346</v>
      </c>
      <c r="E55" s="8" t="s">
        <v>345</v>
      </c>
      <c r="F55" s="8" t="s">
        <v>228</v>
      </c>
      <c r="G55" s="9"/>
      <c r="H55" s="9" t="s">
        <v>17</v>
      </c>
      <c r="I55" s="88"/>
      <c r="J55" s="82"/>
      <c r="K55" s="82"/>
      <c r="L55" s="88"/>
      <c r="M55" s="88"/>
      <c r="N55" s="147"/>
      <c r="O55" s="67"/>
      <c r="P55" s="68"/>
      <c r="Q55" s="62"/>
      <c r="R55" s="63" t="s">
        <v>51</v>
      </c>
      <c r="S55" s="60"/>
      <c r="T55" s="59">
        <f t="shared" si="10"/>
        <v>0</v>
      </c>
      <c r="U55" s="65">
        <f t="shared" si="7"/>
        <v>0</v>
      </c>
      <c r="V55" s="59">
        <f t="shared" si="5"/>
        <v>0</v>
      </c>
      <c r="W55" s="65">
        <f t="shared" si="8"/>
        <v>125990.08</v>
      </c>
      <c r="X55" s="66">
        <f t="shared" si="2"/>
        <v>24009.919999999998</v>
      </c>
      <c r="Y55" s="6">
        <f t="shared" si="6"/>
        <v>24009.919999999998</v>
      </c>
    </row>
    <row r="56" spans="1:25" ht="20" customHeight="1">
      <c r="A56" s="3">
        <f t="shared" si="9"/>
        <v>35</v>
      </c>
      <c r="B56" s="3"/>
      <c r="C56" s="7"/>
      <c r="D56" s="8" t="s">
        <v>376</v>
      </c>
      <c r="E56" s="8" t="s">
        <v>377</v>
      </c>
      <c r="F56" s="8" t="s">
        <v>228</v>
      </c>
      <c r="G56" s="9"/>
      <c r="H56" s="9" t="s">
        <v>17</v>
      </c>
      <c r="I56" s="88"/>
      <c r="J56" s="82"/>
      <c r="K56" s="82"/>
      <c r="L56" s="88"/>
      <c r="M56" s="88"/>
      <c r="N56" s="147"/>
      <c r="O56" s="67"/>
      <c r="P56" s="68"/>
      <c r="Q56" s="69"/>
      <c r="R56" s="70" t="s">
        <v>51</v>
      </c>
      <c r="S56" s="60"/>
      <c r="T56" s="59">
        <f t="shared" si="10"/>
        <v>0</v>
      </c>
      <c r="U56" s="65">
        <f t="shared" si="7"/>
        <v>0</v>
      </c>
      <c r="V56" s="59">
        <f t="shared" si="5"/>
        <v>0</v>
      </c>
      <c r="W56" s="65">
        <f t="shared" si="8"/>
        <v>125990.08</v>
      </c>
      <c r="X56" s="66">
        <f t="shared" si="2"/>
        <v>24009.919999999998</v>
      </c>
      <c r="Y56" s="6">
        <f t="shared" si="6"/>
        <v>24009.919999999998</v>
      </c>
    </row>
    <row r="57" spans="1:25" ht="20" customHeight="1">
      <c r="A57" s="3">
        <f t="shared" si="9"/>
        <v>36</v>
      </c>
      <c r="B57" s="3" t="s">
        <v>248</v>
      </c>
      <c r="C57" s="7">
        <v>42878</v>
      </c>
      <c r="D57" s="75" t="s">
        <v>353</v>
      </c>
      <c r="E57" s="75" t="s">
        <v>354</v>
      </c>
      <c r="F57" s="75" t="s">
        <v>228</v>
      </c>
      <c r="G57" s="9" t="s">
        <v>384</v>
      </c>
      <c r="H57" s="9" t="s">
        <v>8</v>
      </c>
      <c r="I57" s="88">
        <v>4944</v>
      </c>
      <c r="J57" s="57"/>
      <c r="K57" s="57"/>
      <c r="L57" s="88"/>
      <c r="M57" s="88">
        <v>81351</v>
      </c>
      <c r="N57" s="147">
        <v>85000</v>
      </c>
      <c r="O57" s="67" t="s">
        <v>38</v>
      </c>
      <c r="P57" s="68">
        <v>1</v>
      </c>
      <c r="Q57" s="62" t="s">
        <v>45</v>
      </c>
      <c r="R57" s="63" t="s">
        <v>51</v>
      </c>
      <c r="S57" s="60" t="s">
        <v>50</v>
      </c>
      <c r="T57" s="59">
        <f t="shared" si="10"/>
        <v>0</v>
      </c>
      <c r="U57" s="65">
        <f t="shared" si="7"/>
        <v>0</v>
      </c>
      <c r="V57" s="59">
        <f t="shared" si="5"/>
        <v>4944</v>
      </c>
      <c r="W57" s="65">
        <f t="shared" si="8"/>
        <v>130934.08</v>
      </c>
      <c r="X57" s="66">
        <f t="shared" si="2"/>
        <v>19065.919999999998</v>
      </c>
      <c r="Y57" s="6">
        <f t="shared" si="6"/>
        <v>19065.919999999998</v>
      </c>
    </row>
    <row r="58" spans="1:25" ht="20" customHeight="1">
      <c r="A58" s="3">
        <f t="shared" si="9"/>
        <v>37</v>
      </c>
      <c r="B58" s="3"/>
      <c r="C58" s="7"/>
      <c r="D58" s="8" t="s">
        <v>358</v>
      </c>
      <c r="E58" s="8" t="s">
        <v>359</v>
      </c>
      <c r="F58" s="8" t="s">
        <v>135</v>
      </c>
      <c r="G58" s="9"/>
      <c r="H58" s="9" t="s">
        <v>17</v>
      </c>
      <c r="I58" s="88"/>
      <c r="J58" s="57"/>
      <c r="K58" s="57"/>
      <c r="L58" s="88"/>
      <c r="M58" s="88"/>
      <c r="N58" s="147"/>
      <c r="O58" s="67"/>
      <c r="P58" s="68"/>
      <c r="Q58" s="62"/>
      <c r="R58" s="63" t="s">
        <v>51</v>
      </c>
      <c r="S58" s="60"/>
      <c r="T58" s="59">
        <f t="shared" si="10"/>
        <v>0</v>
      </c>
      <c r="U58" s="65">
        <f t="shared" si="7"/>
        <v>0</v>
      </c>
      <c r="V58" s="59">
        <f t="shared" si="5"/>
        <v>0</v>
      </c>
      <c r="W58" s="65">
        <f t="shared" si="8"/>
        <v>130934.08</v>
      </c>
      <c r="X58" s="66">
        <f t="shared" si="2"/>
        <v>19065.919999999998</v>
      </c>
      <c r="Y58" s="6">
        <f t="shared" si="6"/>
        <v>19065.919999999998</v>
      </c>
    </row>
    <row r="59" spans="1:25" ht="20" customHeight="1">
      <c r="A59" s="3">
        <f t="shared" si="9"/>
        <v>38</v>
      </c>
      <c r="B59" s="3"/>
      <c r="C59" s="7"/>
      <c r="D59" s="8" t="s">
        <v>367</v>
      </c>
      <c r="E59" s="8" t="s">
        <v>369</v>
      </c>
      <c r="F59" s="8" t="s">
        <v>138</v>
      </c>
      <c r="G59" s="9"/>
      <c r="H59" s="9" t="s">
        <v>17</v>
      </c>
      <c r="I59" s="88"/>
      <c r="J59" s="57"/>
      <c r="K59" s="57"/>
      <c r="L59" s="88"/>
      <c r="M59" s="88"/>
      <c r="N59" s="147"/>
      <c r="O59" s="67"/>
      <c r="P59" s="68"/>
      <c r="Q59" s="69"/>
      <c r="R59" s="70" t="s">
        <v>51</v>
      </c>
      <c r="S59" s="60"/>
      <c r="T59" s="59">
        <f t="shared" si="10"/>
        <v>0</v>
      </c>
      <c r="U59" s="65">
        <f t="shared" si="7"/>
        <v>0</v>
      </c>
      <c r="V59" s="59">
        <f t="shared" si="5"/>
        <v>0</v>
      </c>
      <c r="W59" s="65">
        <f t="shared" si="8"/>
        <v>130934.08</v>
      </c>
      <c r="X59" s="66">
        <f t="shared" si="2"/>
        <v>19065.919999999998</v>
      </c>
      <c r="Y59" s="6">
        <f t="shared" si="6"/>
        <v>19065.919999999998</v>
      </c>
    </row>
    <row r="60" spans="1:25" ht="19.5" customHeight="1">
      <c r="A60" s="3">
        <f t="shared" si="9"/>
        <v>39</v>
      </c>
      <c r="B60" s="3" t="s">
        <v>248</v>
      </c>
      <c r="C60" s="7">
        <v>42901</v>
      </c>
      <c r="D60" s="8" t="s">
        <v>368</v>
      </c>
      <c r="E60" s="8" t="s">
        <v>370</v>
      </c>
      <c r="F60" s="8" t="s">
        <v>168</v>
      </c>
      <c r="G60" s="9" t="s">
        <v>397</v>
      </c>
      <c r="H60" s="9" t="s">
        <v>8</v>
      </c>
      <c r="I60" s="88">
        <v>5000</v>
      </c>
      <c r="J60" s="57"/>
      <c r="K60" s="57"/>
      <c r="L60" s="88"/>
      <c r="M60" s="88">
        <v>120700</v>
      </c>
      <c r="N60" s="147">
        <v>125000</v>
      </c>
      <c r="O60" s="67" t="s">
        <v>38</v>
      </c>
      <c r="P60" s="68">
        <v>1</v>
      </c>
      <c r="Q60" s="62" t="s">
        <v>45</v>
      </c>
      <c r="R60" s="63" t="s">
        <v>52</v>
      </c>
      <c r="S60" s="60" t="s">
        <v>50</v>
      </c>
      <c r="T60" s="59">
        <f t="shared" si="10"/>
        <v>0</v>
      </c>
      <c r="U60" s="65">
        <f t="shared" si="7"/>
        <v>0</v>
      </c>
      <c r="V60" s="59">
        <f t="shared" si="5"/>
        <v>5000</v>
      </c>
      <c r="W60" s="65">
        <f t="shared" si="8"/>
        <v>135934.08000000002</v>
      </c>
      <c r="X60" s="66">
        <f t="shared" si="2"/>
        <v>14065.919999999984</v>
      </c>
      <c r="Y60" s="6">
        <f t="shared" si="6"/>
        <v>14065.919999999998</v>
      </c>
    </row>
    <row r="61" spans="1:25" ht="20" customHeight="1">
      <c r="A61" s="3">
        <f t="shared" si="9"/>
        <v>40</v>
      </c>
      <c r="B61" s="3" t="s">
        <v>248</v>
      </c>
      <c r="C61" s="7">
        <v>42900</v>
      </c>
      <c r="D61" s="8" t="s">
        <v>387</v>
      </c>
      <c r="E61" s="8" t="s">
        <v>378</v>
      </c>
      <c r="F61" s="8" t="s">
        <v>138</v>
      </c>
      <c r="G61" s="9" t="s">
        <v>389</v>
      </c>
      <c r="H61" s="9" t="s">
        <v>8</v>
      </c>
      <c r="I61" s="88">
        <v>5000</v>
      </c>
      <c r="J61" s="57"/>
      <c r="K61" s="57"/>
      <c r="L61" s="88"/>
      <c r="M61" s="88">
        <v>68875</v>
      </c>
      <c r="N61" s="147">
        <v>72500</v>
      </c>
      <c r="O61" s="67" t="s">
        <v>29</v>
      </c>
      <c r="P61" s="68">
        <v>1</v>
      </c>
      <c r="Q61" s="62" t="s">
        <v>45</v>
      </c>
      <c r="R61" s="63" t="s">
        <v>51</v>
      </c>
      <c r="S61" s="60" t="s">
        <v>50</v>
      </c>
      <c r="T61" s="59">
        <f t="shared" si="10"/>
        <v>0</v>
      </c>
      <c r="U61" s="65">
        <f t="shared" si="7"/>
        <v>0</v>
      </c>
      <c r="V61" s="59">
        <f t="shared" si="5"/>
        <v>5000</v>
      </c>
      <c r="W61" s="65">
        <f t="shared" si="8"/>
        <v>140934.08000000002</v>
      </c>
      <c r="X61" s="66">
        <f t="shared" si="2"/>
        <v>9065.9199999999837</v>
      </c>
      <c r="Y61" s="6">
        <f t="shared" si="6"/>
        <v>9065.9199999999983</v>
      </c>
    </row>
    <row r="62" spans="1:25" ht="20" customHeight="1">
      <c r="A62" s="3">
        <f t="shared" si="9"/>
        <v>41</v>
      </c>
      <c r="B62" s="3" t="s">
        <v>248</v>
      </c>
      <c r="C62" s="7">
        <v>42914</v>
      </c>
      <c r="D62" s="8" t="s">
        <v>372</v>
      </c>
      <c r="E62" s="8" t="s">
        <v>371</v>
      </c>
      <c r="F62" s="8" t="s">
        <v>135</v>
      </c>
      <c r="G62" s="9" t="s">
        <v>390</v>
      </c>
      <c r="H62" s="9" t="s">
        <v>8</v>
      </c>
      <c r="I62" s="88">
        <v>5000</v>
      </c>
      <c r="J62" s="57"/>
      <c r="K62" s="57"/>
      <c r="L62" s="88"/>
      <c r="M62" s="88"/>
      <c r="N62" s="149"/>
      <c r="O62" s="67" t="s">
        <v>38</v>
      </c>
      <c r="P62" s="68">
        <v>1</v>
      </c>
      <c r="Q62" s="69" t="s">
        <v>45</v>
      </c>
      <c r="R62" s="70" t="s">
        <v>51</v>
      </c>
      <c r="S62" s="60" t="s">
        <v>50</v>
      </c>
      <c r="T62" s="59">
        <f t="shared" si="10"/>
        <v>0</v>
      </c>
      <c r="U62" s="65">
        <f t="shared" si="7"/>
        <v>0</v>
      </c>
      <c r="V62" s="59">
        <f t="shared" si="5"/>
        <v>5000</v>
      </c>
      <c r="W62" s="65">
        <f t="shared" si="8"/>
        <v>145934.08000000002</v>
      </c>
      <c r="X62" s="66">
        <f t="shared" si="2"/>
        <v>4065.9199999999837</v>
      </c>
      <c r="Y62" s="6">
        <f t="shared" si="6"/>
        <v>4065.9199999999983</v>
      </c>
    </row>
    <row r="63" spans="1:25" ht="20" customHeight="1">
      <c r="A63" s="3">
        <f t="shared" si="9"/>
        <v>42</v>
      </c>
      <c r="B63" s="3" t="s">
        <v>248</v>
      </c>
      <c r="C63" s="7">
        <v>42940</v>
      </c>
      <c r="D63" s="8" t="s">
        <v>380</v>
      </c>
      <c r="E63" s="8" t="s">
        <v>381</v>
      </c>
      <c r="F63" s="8" t="s">
        <v>138</v>
      </c>
      <c r="G63" s="9" t="s">
        <v>396</v>
      </c>
      <c r="H63" s="9" t="s">
        <v>8</v>
      </c>
      <c r="I63" s="88">
        <v>5000</v>
      </c>
      <c r="J63" s="57"/>
      <c r="K63" s="57"/>
      <c r="L63" s="88"/>
      <c r="M63" s="88">
        <v>135500</v>
      </c>
      <c r="N63" s="147">
        <v>138000</v>
      </c>
      <c r="O63" s="67" t="s">
        <v>38</v>
      </c>
      <c r="P63" s="68">
        <v>1</v>
      </c>
      <c r="Q63" s="62" t="s">
        <v>45</v>
      </c>
      <c r="R63" s="63" t="s">
        <v>51</v>
      </c>
      <c r="S63" s="60" t="s">
        <v>48</v>
      </c>
      <c r="T63" s="59">
        <f t="shared" si="10"/>
        <v>0</v>
      </c>
      <c r="U63" s="65">
        <f t="shared" si="7"/>
        <v>0</v>
      </c>
      <c r="V63" s="59">
        <f t="shared" si="5"/>
        <v>5000</v>
      </c>
      <c r="W63" s="65">
        <f t="shared" si="8"/>
        <v>150934.08000000002</v>
      </c>
      <c r="X63" s="66">
        <f t="shared" si="2"/>
        <v>-934.0800000000163</v>
      </c>
      <c r="Y63" s="6">
        <f t="shared" si="6"/>
        <v>-934.08000000000175</v>
      </c>
    </row>
    <row r="64" spans="1:25" ht="20" customHeight="1">
      <c r="A64" s="3">
        <f t="shared" si="9"/>
        <v>43</v>
      </c>
      <c r="B64" s="3"/>
      <c r="C64" s="7"/>
      <c r="D64" s="8"/>
      <c r="E64" s="8"/>
      <c r="F64" s="8"/>
      <c r="G64" s="9"/>
      <c r="H64" s="9"/>
      <c r="I64" s="88"/>
      <c r="J64" s="57"/>
      <c r="K64" s="57"/>
      <c r="L64" s="88"/>
      <c r="M64" s="88"/>
      <c r="N64" s="147"/>
      <c r="O64" s="67"/>
      <c r="P64" s="68"/>
      <c r="Q64" s="69"/>
      <c r="R64" s="70" t="s">
        <v>51</v>
      </c>
      <c r="S64" s="60"/>
      <c r="T64" s="59">
        <f t="shared" si="10"/>
        <v>0</v>
      </c>
      <c r="U64" s="65">
        <f t="shared" si="7"/>
        <v>0</v>
      </c>
      <c r="V64" s="59">
        <f t="shared" si="5"/>
        <v>0</v>
      </c>
      <c r="W64" s="65">
        <f t="shared" si="8"/>
        <v>150934.08000000002</v>
      </c>
      <c r="X64" s="66">
        <f t="shared" si="2"/>
        <v>-934.0800000000163</v>
      </c>
      <c r="Y64" s="6">
        <f t="shared" si="6"/>
        <v>-934.08000000000175</v>
      </c>
    </row>
    <row r="65" spans="1:25" ht="20" customHeight="1">
      <c r="A65" s="3">
        <f t="shared" si="9"/>
        <v>44</v>
      </c>
      <c r="B65" s="3"/>
      <c r="C65" s="7"/>
      <c r="D65" s="8"/>
      <c r="E65" s="8"/>
      <c r="F65" s="8"/>
      <c r="G65" s="9"/>
      <c r="H65" s="9"/>
      <c r="I65" s="88"/>
      <c r="J65" s="57"/>
      <c r="K65" s="57"/>
      <c r="L65" s="88"/>
      <c r="M65" s="88"/>
      <c r="N65" s="147"/>
      <c r="O65" s="67"/>
      <c r="P65" s="61"/>
      <c r="Q65" s="62"/>
      <c r="R65" s="63"/>
      <c r="S65" s="60"/>
      <c r="T65" s="59">
        <f t="shared" si="10"/>
        <v>0</v>
      </c>
      <c r="U65" s="65">
        <f t="shared" si="7"/>
        <v>0</v>
      </c>
      <c r="V65" s="59">
        <f t="shared" si="5"/>
        <v>0</v>
      </c>
      <c r="W65" s="65">
        <f t="shared" si="8"/>
        <v>150934.08000000002</v>
      </c>
      <c r="X65" s="66">
        <f t="shared" si="2"/>
        <v>-934.0800000000163</v>
      </c>
      <c r="Y65" s="6">
        <f t="shared" si="6"/>
        <v>-934.08000000000175</v>
      </c>
    </row>
    <row r="66" spans="1:25" ht="20" customHeight="1">
      <c r="A66" s="3">
        <f t="shared" si="9"/>
        <v>45</v>
      </c>
      <c r="B66" s="3"/>
      <c r="C66" s="7"/>
      <c r="D66" s="8"/>
      <c r="E66" s="8"/>
      <c r="F66" s="8"/>
      <c r="G66" s="9"/>
      <c r="H66" s="9"/>
      <c r="I66" s="88"/>
      <c r="J66" s="57"/>
      <c r="K66" s="57"/>
      <c r="L66" s="88"/>
      <c r="M66" s="88"/>
      <c r="N66" s="147"/>
      <c r="O66" s="67"/>
      <c r="P66" s="68"/>
      <c r="Q66" s="62"/>
      <c r="R66" s="70"/>
      <c r="S66" s="60"/>
      <c r="T66" s="59">
        <f t="shared" si="10"/>
        <v>0</v>
      </c>
      <c r="U66" s="65">
        <f t="shared" si="7"/>
        <v>0</v>
      </c>
      <c r="V66" s="59">
        <f t="shared" si="5"/>
        <v>0</v>
      </c>
      <c r="W66" s="65">
        <f t="shared" si="8"/>
        <v>150934.08000000002</v>
      </c>
      <c r="X66" s="66">
        <f t="shared" si="2"/>
        <v>-934.0800000000163</v>
      </c>
      <c r="Y66" s="6">
        <f t="shared" si="6"/>
        <v>-934.08000000000175</v>
      </c>
    </row>
    <row r="67" spans="1:25" ht="20" customHeight="1">
      <c r="A67" s="3">
        <f t="shared" si="9"/>
        <v>46</v>
      </c>
      <c r="B67" s="3"/>
      <c r="C67" s="7"/>
      <c r="D67" s="8"/>
      <c r="E67" s="8"/>
      <c r="F67" s="8"/>
      <c r="G67" s="9"/>
      <c r="H67" s="9"/>
      <c r="I67" s="88"/>
      <c r="J67" s="57"/>
      <c r="K67" s="57"/>
      <c r="L67" s="88"/>
      <c r="M67" s="88"/>
      <c r="N67" s="147"/>
      <c r="O67" s="67"/>
      <c r="P67" s="68"/>
      <c r="Q67" s="62"/>
      <c r="R67" s="63"/>
      <c r="S67" s="60"/>
      <c r="T67" s="59">
        <f t="shared" si="10"/>
        <v>0</v>
      </c>
      <c r="U67" s="65">
        <f t="shared" si="7"/>
        <v>0</v>
      </c>
      <c r="V67" s="59">
        <f t="shared" si="5"/>
        <v>0</v>
      </c>
      <c r="W67" s="65">
        <f t="shared" si="8"/>
        <v>150934.08000000002</v>
      </c>
      <c r="X67" s="66">
        <f t="shared" si="2"/>
        <v>-934.0800000000163</v>
      </c>
      <c r="Y67" s="6">
        <f t="shared" si="6"/>
        <v>-934.08000000000175</v>
      </c>
    </row>
    <row r="68" spans="1:25" ht="20" customHeight="1">
      <c r="A68" s="3">
        <f>A70+1</f>
        <v>48</v>
      </c>
      <c r="B68" s="3"/>
      <c r="C68" s="7"/>
      <c r="D68" s="8"/>
      <c r="E68" s="8"/>
      <c r="F68" s="8"/>
      <c r="G68" s="9"/>
      <c r="H68" s="9"/>
      <c r="I68" s="88"/>
      <c r="J68" s="57"/>
      <c r="K68" s="57"/>
      <c r="L68" s="88"/>
      <c r="M68" s="88"/>
      <c r="N68" s="147"/>
      <c r="O68" s="67"/>
      <c r="P68" s="68"/>
      <c r="Q68" s="69"/>
      <c r="R68" s="70"/>
      <c r="S68" s="60"/>
      <c r="T68" s="59">
        <f t="shared" si="10"/>
        <v>0</v>
      </c>
      <c r="U68" s="65">
        <f t="shared" si="7"/>
        <v>0</v>
      </c>
      <c r="V68" s="59">
        <f t="shared" si="5"/>
        <v>0</v>
      </c>
      <c r="W68" s="65">
        <f t="shared" si="8"/>
        <v>150934.08000000002</v>
      </c>
      <c r="X68" s="66">
        <f t="shared" si="2"/>
        <v>-934.0800000000163</v>
      </c>
      <c r="Y68" s="6">
        <f t="shared" si="6"/>
        <v>-934.08000000000175</v>
      </c>
    </row>
    <row r="69" spans="1:25" ht="20" customHeight="1">
      <c r="A69" s="3">
        <f>A68+1</f>
        <v>49</v>
      </c>
      <c r="B69" s="3"/>
      <c r="C69" s="7"/>
      <c r="D69" s="8"/>
      <c r="E69" s="8"/>
      <c r="F69" s="8"/>
      <c r="G69" s="9"/>
      <c r="H69" s="9"/>
      <c r="I69" s="88"/>
      <c r="J69" s="57"/>
      <c r="K69" s="57"/>
      <c r="L69" s="88"/>
      <c r="M69" s="88"/>
      <c r="N69" s="147"/>
      <c r="O69" s="67"/>
      <c r="P69" s="68"/>
      <c r="Q69" s="69"/>
      <c r="R69" s="70"/>
      <c r="S69" s="60"/>
      <c r="T69" s="59">
        <f t="shared" si="10"/>
        <v>0</v>
      </c>
      <c r="U69" s="65">
        <f t="shared" si="7"/>
        <v>0</v>
      </c>
      <c r="V69" s="59">
        <f t="shared" si="5"/>
        <v>0</v>
      </c>
      <c r="W69" s="65">
        <f t="shared" si="8"/>
        <v>150934.08000000002</v>
      </c>
      <c r="X69" s="66">
        <f t="shared" si="2"/>
        <v>-934.0800000000163</v>
      </c>
      <c r="Y69" s="6">
        <f t="shared" si="6"/>
        <v>-934.08000000000175</v>
      </c>
    </row>
    <row r="70" spans="1:25" ht="20" customHeight="1">
      <c r="A70" s="3">
        <f>A67+1</f>
        <v>47</v>
      </c>
      <c r="B70" s="3"/>
      <c r="C70" s="7"/>
      <c r="D70" s="115"/>
      <c r="E70" s="75"/>
      <c r="F70" s="75"/>
      <c r="G70" s="9"/>
      <c r="H70" s="76"/>
      <c r="I70" s="88"/>
      <c r="J70" s="57"/>
      <c r="K70" s="57"/>
      <c r="L70" s="88"/>
      <c r="M70" s="88"/>
      <c r="N70" s="147"/>
      <c r="O70" s="67"/>
      <c r="P70" s="68"/>
      <c r="Q70" s="62"/>
      <c r="R70" s="63"/>
      <c r="S70" s="60"/>
      <c r="T70" s="59">
        <f t="shared" si="10"/>
        <v>0</v>
      </c>
      <c r="U70" s="65">
        <f t="shared" si="7"/>
        <v>0</v>
      </c>
      <c r="V70" s="59">
        <f t="shared" si="5"/>
        <v>0</v>
      </c>
      <c r="W70" s="65">
        <f t="shared" si="8"/>
        <v>150934.08000000002</v>
      </c>
      <c r="X70" s="66">
        <f t="shared" si="2"/>
        <v>-934.0800000000163</v>
      </c>
      <c r="Y70" s="6">
        <f t="shared" si="6"/>
        <v>-934.08000000000175</v>
      </c>
    </row>
    <row r="71" spans="1:25" ht="20" customHeight="1">
      <c r="A71" s="3">
        <f t="shared" ref="A71:A95" si="11">A68+1</f>
        <v>49</v>
      </c>
      <c r="B71" s="3"/>
      <c r="C71" s="7"/>
      <c r="D71" s="8"/>
      <c r="E71" s="8"/>
      <c r="F71" s="8"/>
      <c r="G71" s="9"/>
      <c r="H71" s="9"/>
      <c r="I71" s="88"/>
      <c r="J71" s="57"/>
      <c r="K71" s="57"/>
      <c r="L71" s="88"/>
      <c r="M71" s="88"/>
      <c r="N71" s="147"/>
      <c r="O71" s="67"/>
      <c r="P71" s="68"/>
      <c r="Q71" s="62"/>
      <c r="R71" s="63"/>
      <c r="S71" s="60"/>
      <c r="T71" s="59">
        <f t="shared" si="10"/>
        <v>0</v>
      </c>
      <c r="U71" s="65">
        <f t="shared" si="7"/>
        <v>0</v>
      </c>
      <c r="V71" s="59">
        <f t="shared" si="5"/>
        <v>0</v>
      </c>
      <c r="W71" s="65">
        <f t="shared" si="8"/>
        <v>150934.08000000002</v>
      </c>
      <c r="X71" s="66">
        <f t="shared" si="2"/>
        <v>-934.0800000000163</v>
      </c>
      <c r="Y71" s="6">
        <f t="shared" si="6"/>
        <v>-934.08000000000175</v>
      </c>
    </row>
    <row r="72" spans="1:25" ht="20" customHeight="1">
      <c r="A72" s="3">
        <f t="shared" si="11"/>
        <v>50</v>
      </c>
      <c r="B72" s="3"/>
      <c r="C72" s="7"/>
      <c r="D72" s="8"/>
      <c r="E72" s="8"/>
      <c r="F72" s="8"/>
      <c r="G72" s="9"/>
      <c r="H72" s="9"/>
      <c r="I72" s="88"/>
      <c r="J72" s="57"/>
      <c r="K72" s="57"/>
      <c r="L72" s="88"/>
      <c r="M72" s="150"/>
      <c r="N72" s="147"/>
      <c r="O72" s="67"/>
      <c r="P72" s="68"/>
      <c r="Q72" s="62"/>
      <c r="R72" s="63"/>
      <c r="S72" s="60"/>
      <c r="T72" s="59">
        <f t="shared" si="10"/>
        <v>0</v>
      </c>
      <c r="U72" s="65">
        <f t="shared" si="7"/>
        <v>0</v>
      </c>
      <c r="V72" s="59">
        <f t="shared" si="5"/>
        <v>0</v>
      </c>
      <c r="W72" s="65">
        <f t="shared" si="8"/>
        <v>150934.08000000002</v>
      </c>
      <c r="X72" s="66">
        <f t="shared" si="2"/>
        <v>-934.0800000000163</v>
      </c>
      <c r="Y72" s="6">
        <f t="shared" si="6"/>
        <v>-934.08000000000175</v>
      </c>
    </row>
    <row r="73" spans="1:25" ht="20" customHeight="1">
      <c r="A73" s="3">
        <f t="shared" si="11"/>
        <v>48</v>
      </c>
      <c r="B73" s="3"/>
      <c r="C73" s="7"/>
      <c r="D73" s="8"/>
      <c r="E73" s="8"/>
      <c r="F73" s="8"/>
      <c r="G73" s="9"/>
      <c r="H73" s="9"/>
      <c r="I73" s="88"/>
      <c r="J73" s="57"/>
      <c r="K73" s="57"/>
      <c r="L73" s="88"/>
      <c r="M73" s="88"/>
      <c r="N73" s="147"/>
      <c r="O73" s="67"/>
      <c r="P73" s="61"/>
      <c r="Q73" s="62"/>
      <c r="R73" s="63"/>
      <c r="S73" s="60"/>
      <c r="T73" s="59">
        <f t="shared" si="10"/>
        <v>0</v>
      </c>
      <c r="U73" s="65">
        <f t="shared" si="7"/>
        <v>0</v>
      </c>
      <c r="V73" s="59">
        <f t="shared" si="5"/>
        <v>0</v>
      </c>
      <c r="W73" s="65">
        <f t="shared" si="8"/>
        <v>150934.08000000002</v>
      </c>
      <c r="X73" s="66">
        <f t="shared" si="2"/>
        <v>-934.0800000000163</v>
      </c>
      <c r="Y73" s="6">
        <f t="shared" si="6"/>
        <v>-934.08000000000175</v>
      </c>
    </row>
    <row r="74" spans="1:25" ht="20" customHeight="1">
      <c r="A74" s="3">
        <f t="shared" si="11"/>
        <v>50</v>
      </c>
      <c r="B74" s="3"/>
      <c r="C74" s="7"/>
      <c r="D74" s="8"/>
      <c r="E74" s="8"/>
      <c r="F74" s="8"/>
      <c r="G74" s="9"/>
      <c r="H74" s="9"/>
      <c r="I74" s="88"/>
      <c r="J74" s="57"/>
      <c r="K74" s="57"/>
      <c r="L74" s="88"/>
      <c r="M74" s="88"/>
      <c r="N74" s="147"/>
      <c r="O74" s="67"/>
      <c r="P74" s="68"/>
      <c r="Q74" s="62"/>
      <c r="R74" s="63"/>
      <c r="S74" s="60"/>
      <c r="T74" s="59">
        <f t="shared" si="10"/>
        <v>0</v>
      </c>
      <c r="U74" s="65">
        <f t="shared" si="7"/>
        <v>0</v>
      </c>
      <c r="V74" s="59">
        <f t="shared" si="5"/>
        <v>0</v>
      </c>
      <c r="W74" s="65">
        <f t="shared" si="8"/>
        <v>150934.08000000002</v>
      </c>
      <c r="X74" s="66">
        <f t="shared" si="2"/>
        <v>-934.0800000000163</v>
      </c>
      <c r="Y74" s="6">
        <f t="shared" si="6"/>
        <v>-934.08000000000175</v>
      </c>
    </row>
    <row r="75" spans="1:25" ht="20" customHeight="1">
      <c r="A75" s="3">
        <f t="shared" si="11"/>
        <v>51</v>
      </c>
      <c r="B75" s="3"/>
      <c r="C75" s="7"/>
      <c r="D75" s="8"/>
      <c r="E75" s="8"/>
      <c r="F75" s="8"/>
      <c r="G75" s="9"/>
      <c r="H75" s="9"/>
      <c r="I75" s="88"/>
      <c r="J75" s="57"/>
      <c r="K75" s="57"/>
      <c r="L75" s="88"/>
      <c r="M75" s="88"/>
      <c r="N75" s="147"/>
      <c r="O75" s="67"/>
      <c r="P75" s="61"/>
      <c r="Q75" s="62"/>
      <c r="R75" s="63"/>
      <c r="S75" s="60"/>
      <c r="T75" s="59">
        <f t="shared" si="10"/>
        <v>0</v>
      </c>
      <c r="U75" s="65">
        <f t="shared" si="7"/>
        <v>0</v>
      </c>
      <c r="V75" s="59">
        <f t="shared" si="5"/>
        <v>0</v>
      </c>
      <c r="W75" s="65">
        <f t="shared" si="8"/>
        <v>150934.08000000002</v>
      </c>
      <c r="X75" s="66">
        <f t="shared" si="2"/>
        <v>-934.0800000000163</v>
      </c>
      <c r="Y75" s="6">
        <f t="shared" si="6"/>
        <v>-934.08000000000175</v>
      </c>
    </row>
    <row r="76" spans="1:25" ht="20" customHeight="1">
      <c r="A76" s="3">
        <f t="shared" si="11"/>
        <v>49</v>
      </c>
      <c r="B76" s="3"/>
      <c r="C76" s="7"/>
      <c r="D76" s="8"/>
      <c r="E76" s="8"/>
      <c r="F76" s="8"/>
      <c r="G76" s="9"/>
      <c r="H76" s="9"/>
      <c r="I76" s="88"/>
      <c r="J76" s="57"/>
      <c r="K76" s="57"/>
      <c r="L76" s="88"/>
      <c r="M76" s="88"/>
      <c r="N76" s="147"/>
      <c r="O76" s="67"/>
      <c r="P76" s="61"/>
      <c r="Q76" s="62"/>
      <c r="R76" s="63"/>
      <c r="S76" s="60"/>
      <c r="T76" s="59">
        <f t="shared" si="10"/>
        <v>0</v>
      </c>
      <c r="U76" s="65">
        <f t="shared" si="7"/>
        <v>0</v>
      </c>
      <c r="V76" s="59">
        <f t="shared" si="5"/>
        <v>0</v>
      </c>
      <c r="W76" s="65">
        <f t="shared" si="8"/>
        <v>150934.08000000002</v>
      </c>
      <c r="X76" s="66">
        <f t="shared" si="2"/>
        <v>-934.0800000000163</v>
      </c>
      <c r="Y76" s="6">
        <f t="shared" si="6"/>
        <v>-934.08000000000175</v>
      </c>
    </row>
    <row r="77" spans="1:25" ht="20" customHeight="1">
      <c r="A77" s="3">
        <f t="shared" si="11"/>
        <v>51</v>
      </c>
      <c r="B77" s="3"/>
      <c r="C77" s="7"/>
      <c r="D77" s="8"/>
      <c r="E77" s="8"/>
      <c r="F77" s="8"/>
      <c r="G77" s="9"/>
      <c r="H77" s="9"/>
      <c r="I77" s="88"/>
      <c r="J77" s="57"/>
      <c r="K77" s="57"/>
      <c r="L77" s="88"/>
      <c r="M77" s="88"/>
      <c r="N77" s="147"/>
      <c r="O77" s="67"/>
      <c r="P77" s="61"/>
      <c r="Q77" s="62"/>
      <c r="R77" s="63"/>
      <c r="S77" s="60"/>
      <c r="T77" s="59">
        <f t="shared" si="10"/>
        <v>0</v>
      </c>
      <c r="U77" s="65">
        <f t="shared" si="7"/>
        <v>0</v>
      </c>
      <c r="V77" s="59">
        <f t="shared" si="5"/>
        <v>0</v>
      </c>
      <c r="W77" s="65">
        <f t="shared" si="8"/>
        <v>150934.08000000002</v>
      </c>
      <c r="X77" s="66">
        <f t="shared" si="2"/>
        <v>-934.0800000000163</v>
      </c>
      <c r="Y77" s="6">
        <f t="shared" si="6"/>
        <v>-934.08000000000175</v>
      </c>
    </row>
    <row r="78" spans="1:25" ht="20" customHeight="1">
      <c r="A78" s="3">
        <f t="shared" si="11"/>
        <v>52</v>
      </c>
      <c r="B78" s="3"/>
      <c r="C78" s="7"/>
      <c r="D78" s="8"/>
      <c r="E78" s="8"/>
      <c r="F78" s="8"/>
      <c r="G78" s="9"/>
      <c r="H78" s="9"/>
      <c r="I78" s="88"/>
      <c r="J78" s="57"/>
      <c r="K78" s="57"/>
      <c r="L78" s="88"/>
      <c r="M78" s="88"/>
      <c r="N78" s="147"/>
      <c r="O78" s="67"/>
      <c r="P78" s="61"/>
      <c r="Q78" s="62"/>
      <c r="R78" s="63"/>
      <c r="S78" s="60"/>
      <c r="T78" s="59">
        <f t="shared" si="10"/>
        <v>0</v>
      </c>
      <c r="U78" s="65">
        <f t="shared" si="7"/>
        <v>0</v>
      </c>
      <c r="V78" s="59">
        <f t="shared" si="5"/>
        <v>0</v>
      </c>
      <c r="W78" s="65">
        <f t="shared" si="8"/>
        <v>150934.08000000002</v>
      </c>
      <c r="X78" s="66">
        <f t="shared" si="2"/>
        <v>-934.0800000000163</v>
      </c>
      <c r="Y78" s="6">
        <f t="shared" si="6"/>
        <v>-934.08000000000175</v>
      </c>
    </row>
    <row r="79" spans="1:25" ht="20" customHeight="1">
      <c r="A79" s="3">
        <f t="shared" si="11"/>
        <v>50</v>
      </c>
      <c r="B79" s="3"/>
      <c r="C79" s="7"/>
      <c r="D79" s="8"/>
      <c r="E79" s="8"/>
      <c r="F79" s="8"/>
      <c r="G79" s="9"/>
      <c r="H79" s="9"/>
      <c r="I79" s="88"/>
      <c r="J79" s="57"/>
      <c r="K79" s="57"/>
      <c r="L79" s="88"/>
      <c r="M79" s="88"/>
      <c r="N79" s="147"/>
      <c r="O79" s="67"/>
      <c r="P79" s="68"/>
      <c r="Q79" s="62"/>
      <c r="R79" s="63"/>
      <c r="S79" s="60"/>
      <c r="T79" s="59">
        <f t="shared" si="10"/>
        <v>0</v>
      </c>
      <c r="U79" s="65">
        <f t="shared" si="7"/>
        <v>0</v>
      </c>
      <c r="V79" s="59">
        <f t="shared" si="5"/>
        <v>0</v>
      </c>
      <c r="W79" s="65">
        <f t="shared" si="8"/>
        <v>150934.08000000002</v>
      </c>
      <c r="X79" s="66">
        <f t="shared" si="2"/>
        <v>-934.0800000000163</v>
      </c>
      <c r="Y79" s="6">
        <f t="shared" si="6"/>
        <v>-934.08000000000175</v>
      </c>
    </row>
    <row r="80" spans="1:25" ht="20" customHeight="1">
      <c r="A80" s="3">
        <f t="shared" si="11"/>
        <v>52</v>
      </c>
      <c r="B80" s="3"/>
      <c r="C80" s="7"/>
      <c r="D80" s="8"/>
      <c r="E80" s="8"/>
      <c r="F80" s="8"/>
      <c r="G80" s="9"/>
      <c r="H80" s="9"/>
      <c r="I80" s="88"/>
      <c r="J80" s="57"/>
      <c r="K80" s="57"/>
      <c r="L80" s="88"/>
      <c r="M80" s="88"/>
      <c r="N80" s="147"/>
      <c r="O80" s="67"/>
      <c r="P80" s="61"/>
      <c r="Q80" s="62"/>
      <c r="R80" s="63"/>
      <c r="S80" s="60"/>
      <c r="T80" s="59">
        <f t="shared" si="10"/>
        <v>0</v>
      </c>
      <c r="U80" s="65">
        <f t="shared" si="7"/>
        <v>0</v>
      </c>
      <c r="V80" s="59">
        <f t="shared" si="5"/>
        <v>0</v>
      </c>
      <c r="W80" s="65">
        <f t="shared" si="8"/>
        <v>150934.08000000002</v>
      </c>
      <c r="X80" s="66">
        <f t="shared" si="2"/>
        <v>-934.0800000000163</v>
      </c>
      <c r="Y80" s="6">
        <f t="shared" si="6"/>
        <v>-934.08000000000175</v>
      </c>
    </row>
    <row r="81" spans="1:25" ht="20" customHeight="1">
      <c r="A81" s="3">
        <f t="shared" si="11"/>
        <v>53</v>
      </c>
      <c r="B81" s="3"/>
      <c r="C81" s="7"/>
      <c r="D81" s="8"/>
      <c r="E81" s="8"/>
      <c r="F81" s="8"/>
      <c r="G81" s="9"/>
      <c r="H81" s="9"/>
      <c r="I81" s="88"/>
      <c r="J81" s="57"/>
      <c r="K81" s="57"/>
      <c r="L81" s="88"/>
      <c r="M81" s="88"/>
      <c r="N81" s="147"/>
      <c r="O81" s="67"/>
      <c r="P81" s="61"/>
      <c r="Q81" s="62"/>
      <c r="R81" s="63"/>
      <c r="S81" s="60"/>
      <c r="T81" s="59">
        <f t="shared" si="10"/>
        <v>0</v>
      </c>
      <c r="U81" s="65">
        <f t="shared" si="7"/>
        <v>0</v>
      </c>
      <c r="V81" s="59">
        <f t="shared" si="5"/>
        <v>0</v>
      </c>
      <c r="W81" s="65">
        <f t="shared" si="8"/>
        <v>150934.08000000002</v>
      </c>
      <c r="X81" s="66">
        <f t="shared" si="2"/>
        <v>-934.0800000000163</v>
      </c>
      <c r="Y81" s="6">
        <f t="shared" si="6"/>
        <v>-934.08000000000175</v>
      </c>
    </row>
    <row r="82" spans="1:25" ht="20" customHeight="1">
      <c r="A82" s="3">
        <f t="shared" si="11"/>
        <v>51</v>
      </c>
      <c r="B82" s="3"/>
      <c r="C82" s="7"/>
      <c r="D82" s="8"/>
      <c r="E82" s="8"/>
      <c r="F82" s="8"/>
      <c r="G82" s="9"/>
      <c r="H82" s="9"/>
      <c r="I82" s="88"/>
      <c r="J82" s="57"/>
      <c r="K82" s="57"/>
      <c r="L82" s="88"/>
      <c r="M82" s="88"/>
      <c r="N82" s="147"/>
      <c r="O82" s="67"/>
      <c r="P82" s="68"/>
      <c r="Q82" s="69"/>
      <c r="R82" s="70"/>
      <c r="S82" s="60"/>
      <c r="T82" s="59">
        <f t="shared" si="10"/>
        <v>0</v>
      </c>
      <c r="U82" s="65">
        <f t="shared" si="7"/>
        <v>0</v>
      </c>
      <c r="V82" s="59">
        <f t="shared" si="5"/>
        <v>0</v>
      </c>
      <c r="W82" s="65">
        <f t="shared" si="8"/>
        <v>150934.08000000002</v>
      </c>
      <c r="X82" s="66">
        <f t="shared" si="2"/>
        <v>-934.0800000000163</v>
      </c>
      <c r="Y82" s="6">
        <f t="shared" si="6"/>
        <v>-934.08000000000175</v>
      </c>
    </row>
    <row r="83" spans="1:25" ht="20" customHeight="1">
      <c r="A83" s="3">
        <f t="shared" si="11"/>
        <v>53</v>
      </c>
      <c r="B83" s="3"/>
      <c r="C83" s="7"/>
      <c r="D83" s="8"/>
      <c r="E83" s="8"/>
      <c r="F83" s="193"/>
      <c r="G83" s="111"/>
      <c r="H83" s="9"/>
      <c r="I83" s="88"/>
      <c r="J83" s="57"/>
      <c r="K83" s="57"/>
      <c r="L83" s="88"/>
      <c r="M83" s="88"/>
      <c r="N83" s="147"/>
      <c r="O83" s="67"/>
      <c r="P83" s="61"/>
      <c r="Q83" s="62"/>
      <c r="R83" s="63"/>
      <c r="S83" s="60"/>
      <c r="T83" s="59">
        <f t="shared" si="10"/>
        <v>0</v>
      </c>
      <c r="U83" s="65">
        <f t="shared" si="7"/>
        <v>0</v>
      </c>
      <c r="V83" s="59">
        <f t="shared" si="5"/>
        <v>0</v>
      </c>
      <c r="W83" s="65">
        <f t="shared" si="8"/>
        <v>150934.08000000002</v>
      </c>
      <c r="X83" s="66">
        <f t="shared" si="2"/>
        <v>-934.0800000000163</v>
      </c>
      <c r="Y83" s="6">
        <f t="shared" si="6"/>
        <v>-934.08000000000175</v>
      </c>
    </row>
    <row r="84" spans="1:25" ht="20" customHeight="1">
      <c r="A84" s="3">
        <f t="shared" si="11"/>
        <v>54</v>
      </c>
      <c r="B84" s="3"/>
      <c r="C84" s="7"/>
      <c r="D84" s="8"/>
      <c r="E84" s="8"/>
      <c r="F84" s="193"/>
      <c r="G84" s="111"/>
      <c r="H84" s="9"/>
      <c r="I84" s="88"/>
      <c r="J84" s="57"/>
      <c r="K84" s="57"/>
      <c r="L84" s="88"/>
      <c r="M84" s="88"/>
      <c r="N84" s="147"/>
      <c r="O84" s="67"/>
      <c r="P84" s="68"/>
      <c r="Q84" s="69"/>
      <c r="R84" s="70"/>
      <c r="S84" s="60"/>
      <c r="T84" s="59">
        <f t="shared" si="10"/>
        <v>0</v>
      </c>
      <c r="U84" s="65">
        <f t="shared" si="7"/>
        <v>0</v>
      </c>
      <c r="V84" s="59">
        <f t="shared" si="5"/>
        <v>0</v>
      </c>
      <c r="W84" s="65">
        <f t="shared" si="8"/>
        <v>150934.08000000002</v>
      </c>
      <c r="X84" s="66">
        <f t="shared" si="2"/>
        <v>-934.0800000000163</v>
      </c>
      <c r="Y84" s="6">
        <f t="shared" si="6"/>
        <v>-934.08000000000175</v>
      </c>
    </row>
    <row r="85" spans="1:25" ht="20" customHeight="1">
      <c r="A85" s="3">
        <f t="shared" si="11"/>
        <v>52</v>
      </c>
      <c r="B85" s="3"/>
      <c r="C85" s="7"/>
      <c r="D85" s="8"/>
      <c r="E85" s="114"/>
      <c r="F85" s="194"/>
      <c r="G85" s="26"/>
      <c r="H85" s="9"/>
      <c r="I85" s="88"/>
      <c r="J85" s="57"/>
      <c r="K85" s="57"/>
      <c r="L85" s="88"/>
      <c r="M85" s="88"/>
      <c r="N85" s="147"/>
      <c r="O85" s="58"/>
      <c r="P85" s="61"/>
      <c r="Q85" s="69"/>
      <c r="R85" s="70"/>
      <c r="S85" s="60"/>
      <c r="T85" s="59">
        <f t="shared" si="10"/>
        <v>0</v>
      </c>
      <c r="U85" s="65">
        <f t="shared" si="7"/>
        <v>0</v>
      </c>
      <c r="V85" s="59">
        <f t="shared" si="5"/>
        <v>0</v>
      </c>
      <c r="W85" s="65">
        <f t="shared" si="8"/>
        <v>150934.08000000002</v>
      </c>
      <c r="X85" s="66">
        <f t="shared" si="2"/>
        <v>-934.0800000000163</v>
      </c>
      <c r="Y85" s="6">
        <f t="shared" si="6"/>
        <v>-934.08000000000175</v>
      </c>
    </row>
    <row r="86" spans="1:25" ht="20" customHeight="1">
      <c r="A86" s="3">
        <f t="shared" si="11"/>
        <v>54</v>
      </c>
      <c r="B86" s="3"/>
      <c r="C86" s="7"/>
      <c r="D86" s="8"/>
      <c r="E86" s="8"/>
      <c r="F86" s="193"/>
      <c r="G86" s="111"/>
      <c r="H86" s="9"/>
      <c r="I86" s="88"/>
      <c r="J86" s="57"/>
      <c r="K86" s="57"/>
      <c r="L86" s="88"/>
      <c r="M86" s="88"/>
      <c r="N86" s="147"/>
      <c r="O86" s="58"/>
      <c r="P86" s="61"/>
      <c r="Q86" s="69"/>
      <c r="R86" s="70"/>
      <c r="S86" s="60"/>
      <c r="T86" s="59">
        <f t="shared" ref="T86:T95" si="12">IF(H86="Pending", I86, 0)</f>
        <v>0</v>
      </c>
      <c r="U86" s="65">
        <f t="shared" si="7"/>
        <v>0</v>
      </c>
      <c r="V86" s="59">
        <f t="shared" si="5"/>
        <v>0</v>
      </c>
      <c r="W86" s="65">
        <f t="shared" si="8"/>
        <v>150934.08000000002</v>
      </c>
      <c r="X86" s="66">
        <f t="shared" ref="X86:X95" si="13">$E$4-W86</f>
        <v>-934.0800000000163</v>
      </c>
      <c r="Y86" s="6">
        <f t="shared" si="6"/>
        <v>-934.08000000000175</v>
      </c>
    </row>
    <row r="87" spans="1:25" ht="20" customHeight="1">
      <c r="A87" s="3">
        <f t="shared" si="11"/>
        <v>55</v>
      </c>
      <c r="B87" s="3"/>
      <c r="C87" s="7"/>
      <c r="D87" s="8"/>
      <c r="E87" s="8"/>
      <c r="F87" s="193"/>
      <c r="G87" s="111"/>
      <c r="H87" s="9"/>
      <c r="I87" s="88"/>
      <c r="J87" s="57"/>
      <c r="K87" s="57"/>
      <c r="L87" s="88"/>
      <c r="M87" s="88"/>
      <c r="N87" s="147"/>
      <c r="O87" s="58"/>
      <c r="P87" s="61"/>
      <c r="Q87" s="69"/>
      <c r="R87" s="70"/>
      <c r="S87" s="60"/>
      <c r="T87" s="59">
        <f t="shared" si="12"/>
        <v>0</v>
      </c>
      <c r="U87" s="65">
        <f t="shared" si="7"/>
        <v>0</v>
      </c>
      <c r="V87" s="59">
        <f t="shared" ref="V87:V95" si="14">IF(H87="Closed", I87, 0)</f>
        <v>0</v>
      </c>
      <c r="W87" s="65">
        <f t="shared" si="8"/>
        <v>150934.08000000002</v>
      </c>
      <c r="X87" s="66">
        <f t="shared" si="13"/>
        <v>-934.0800000000163</v>
      </c>
      <c r="Y87" s="6">
        <f t="shared" ref="Y87:Y95" si="15">Y86-T87-V87</f>
        <v>-934.08000000000175</v>
      </c>
    </row>
    <row r="88" spans="1:25" ht="20" customHeight="1">
      <c r="A88" s="3">
        <f t="shared" si="11"/>
        <v>53</v>
      </c>
      <c r="B88" s="3"/>
      <c r="C88" s="7"/>
      <c r="D88" s="8"/>
      <c r="E88" s="113"/>
      <c r="F88" s="195"/>
      <c r="G88" s="81"/>
      <c r="H88" s="9"/>
      <c r="I88" s="88"/>
      <c r="J88" s="57"/>
      <c r="K88" s="57"/>
      <c r="L88" s="88"/>
      <c r="M88" s="88"/>
      <c r="N88" s="147"/>
      <c r="O88" s="58"/>
      <c r="P88" s="61"/>
      <c r="Q88" s="69"/>
      <c r="R88" s="70"/>
      <c r="S88" s="60"/>
      <c r="T88" s="59">
        <f t="shared" si="12"/>
        <v>0</v>
      </c>
      <c r="U88" s="65">
        <f t="shared" si="7"/>
        <v>0</v>
      </c>
      <c r="V88" s="59">
        <f t="shared" si="14"/>
        <v>0</v>
      </c>
      <c r="W88" s="65">
        <f t="shared" si="8"/>
        <v>150934.08000000002</v>
      </c>
      <c r="X88" s="66">
        <f t="shared" si="13"/>
        <v>-934.0800000000163</v>
      </c>
      <c r="Y88" s="6">
        <f t="shared" si="15"/>
        <v>-934.08000000000175</v>
      </c>
    </row>
    <row r="89" spans="1:25" ht="20" customHeight="1">
      <c r="A89" s="3">
        <f t="shared" si="11"/>
        <v>55</v>
      </c>
      <c r="B89" s="3"/>
      <c r="C89" s="7"/>
      <c r="D89" s="8"/>
      <c r="E89" s="37"/>
      <c r="F89" s="196"/>
      <c r="G89" s="112"/>
      <c r="H89" s="9"/>
      <c r="I89" s="88"/>
      <c r="J89" s="57"/>
      <c r="K89" s="57"/>
      <c r="L89" s="88"/>
      <c r="M89" s="88"/>
      <c r="N89" s="147"/>
      <c r="O89" s="58"/>
      <c r="P89" s="61"/>
      <c r="Q89" s="69"/>
      <c r="R89" s="70"/>
      <c r="S89" s="60"/>
      <c r="T89" s="59">
        <f t="shared" si="12"/>
        <v>0</v>
      </c>
      <c r="U89" s="65">
        <f t="shared" si="7"/>
        <v>0</v>
      </c>
      <c r="V89" s="59">
        <f t="shared" si="14"/>
        <v>0</v>
      </c>
      <c r="W89" s="65">
        <f t="shared" si="8"/>
        <v>150934.08000000002</v>
      </c>
      <c r="X89" s="66">
        <f t="shared" si="13"/>
        <v>-934.0800000000163</v>
      </c>
      <c r="Y89" s="6">
        <f t="shared" si="15"/>
        <v>-934.08000000000175</v>
      </c>
    </row>
    <row r="90" spans="1:25" ht="20" customHeight="1">
      <c r="A90" s="3">
        <f t="shared" si="11"/>
        <v>56</v>
      </c>
      <c r="B90" s="3"/>
      <c r="C90" s="7"/>
      <c r="D90" s="8"/>
      <c r="E90" s="8"/>
      <c r="F90" s="193"/>
      <c r="G90" s="111"/>
      <c r="H90" s="9"/>
      <c r="I90" s="88"/>
      <c r="J90" s="57"/>
      <c r="K90" s="57"/>
      <c r="L90" s="88"/>
      <c r="M90" s="88"/>
      <c r="N90" s="147"/>
      <c r="O90" s="58"/>
      <c r="P90" s="61"/>
      <c r="Q90" s="69"/>
      <c r="R90" s="70"/>
      <c r="S90" s="60"/>
      <c r="T90" s="59">
        <f t="shared" si="12"/>
        <v>0</v>
      </c>
      <c r="U90" s="65">
        <f t="shared" si="7"/>
        <v>0</v>
      </c>
      <c r="V90" s="59">
        <f t="shared" si="14"/>
        <v>0</v>
      </c>
      <c r="W90" s="65">
        <f t="shared" si="8"/>
        <v>150934.08000000002</v>
      </c>
      <c r="X90" s="66">
        <f t="shared" si="13"/>
        <v>-934.0800000000163</v>
      </c>
      <c r="Y90" s="6">
        <f t="shared" si="15"/>
        <v>-934.08000000000175</v>
      </c>
    </row>
    <row r="91" spans="1:25" ht="20" customHeight="1">
      <c r="A91" s="3">
        <f t="shared" si="11"/>
        <v>54</v>
      </c>
      <c r="B91" s="3"/>
      <c r="C91" s="7"/>
      <c r="D91" s="8"/>
      <c r="E91" s="8"/>
      <c r="F91" s="193"/>
      <c r="G91" s="111"/>
      <c r="H91" s="9"/>
      <c r="I91" s="88"/>
      <c r="J91" s="57"/>
      <c r="K91" s="57"/>
      <c r="L91" s="88"/>
      <c r="M91" s="88"/>
      <c r="N91" s="147"/>
      <c r="O91" s="58"/>
      <c r="P91" s="61"/>
      <c r="Q91" s="69"/>
      <c r="R91" s="70"/>
      <c r="S91" s="60"/>
      <c r="T91" s="59">
        <f t="shared" si="12"/>
        <v>0</v>
      </c>
      <c r="U91" s="65">
        <f t="shared" si="7"/>
        <v>0</v>
      </c>
      <c r="V91" s="59">
        <f t="shared" si="14"/>
        <v>0</v>
      </c>
      <c r="W91" s="65">
        <f t="shared" si="8"/>
        <v>150934.08000000002</v>
      </c>
      <c r="X91" s="66">
        <f t="shared" si="13"/>
        <v>-934.0800000000163</v>
      </c>
      <c r="Y91" s="6">
        <f t="shared" si="15"/>
        <v>-934.08000000000175</v>
      </c>
    </row>
    <row r="92" spans="1:25" ht="20" customHeight="1">
      <c r="A92" s="3">
        <f t="shared" si="11"/>
        <v>56</v>
      </c>
      <c r="B92" s="3"/>
      <c r="C92" s="7"/>
      <c r="D92" s="8"/>
      <c r="E92" s="8"/>
      <c r="F92" s="193"/>
      <c r="G92" s="111"/>
      <c r="H92" s="9"/>
      <c r="I92" s="88"/>
      <c r="J92" s="57"/>
      <c r="K92" s="57"/>
      <c r="L92" s="88"/>
      <c r="M92" s="88"/>
      <c r="N92" s="147"/>
      <c r="O92" s="58"/>
      <c r="P92" s="61"/>
      <c r="Q92" s="69"/>
      <c r="R92" s="70"/>
      <c r="S92" s="60"/>
      <c r="T92" s="59">
        <f t="shared" si="12"/>
        <v>0</v>
      </c>
      <c r="U92" s="65">
        <f t="shared" si="7"/>
        <v>0</v>
      </c>
      <c r="V92" s="59">
        <f t="shared" si="14"/>
        <v>0</v>
      </c>
      <c r="W92" s="65">
        <f t="shared" si="8"/>
        <v>150934.08000000002</v>
      </c>
      <c r="X92" s="66">
        <f t="shared" si="13"/>
        <v>-934.0800000000163</v>
      </c>
      <c r="Y92" s="6">
        <f t="shared" si="15"/>
        <v>-934.08000000000175</v>
      </c>
    </row>
    <row r="93" spans="1:25" ht="20" customHeight="1">
      <c r="A93" s="3">
        <f t="shared" si="11"/>
        <v>57</v>
      </c>
      <c r="B93" s="3"/>
      <c r="C93" s="7"/>
      <c r="D93" s="8"/>
      <c r="E93" s="8"/>
      <c r="F93" s="193"/>
      <c r="G93" s="111"/>
      <c r="H93" s="9"/>
      <c r="I93" s="88"/>
      <c r="J93" s="57"/>
      <c r="K93" s="57"/>
      <c r="L93" s="88"/>
      <c r="M93" s="88"/>
      <c r="N93" s="147"/>
      <c r="O93" s="58"/>
      <c r="P93" s="61"/>
      <c r="Q93" s="69"/>
      <c r="R93" s="70"/>
      <c r="S93" s="60"/>
      <c r="T93" s="59">
        <f t="shared" si="12"/>
        <v>0</v>
      </c>
      <c r="U93" s="65">
        <f t="shared" si="7"/>
        <v>0</v>
      </c>
      <c r="V93" s="59">
        <f t="shared" si="14"/>
        <v>0</v>
      </c>
      <c r="W93" s="65">
        <f t="shared" si="8"/>
        <v>150934.08000000002</v>
      </c>
      <c r="X93" s="66">
        <f t="shared" si="13"/>
        <v>-934.0800000000163</v>
      </c>
      <c r="Y93" s="6">
        <f t="shared" si="15"/>
        <v>-934.08000000000175</v>
      </c>
    </row>
    <row r="94" spans="1:25" ht="20" customHeight="1">
      <c r="A94" s="3">
        <f t="shared" si="11"/>
        <v>55</v>
      </c>
      <c r="B94" s="3"/>
      <c r="C94" s="7"/>
      <c r="D94" s="8"/>
      <c r="E94" s="8"/>
      <c r="F94" s="8"/>
      <c r="G94" s="9"/>
      <c r="H94" s="9"/>
      <c r="I94" s="88"/>
      <c r="J94" s="57"/>
      <c r="K94" s="57"/>
      <c r="L94" s="88"/>
      <c r="M94" s="88"/>
      <c r="N94" s="147"/>
      <c r="O94" s="58"/>
      <c r="P94" s="61"/>
      <c r="Q94" s="69"/>
      <c r="R94" s="70"/>
      <c r="S94" s="60"/>
      <c r="T94" s="59">
        <f t="shared" si="12"/>
        <v>0</v>
      </c>
      <c r="U94" s="65">
        <f t="shared" si="7"/>
        <v>0</v>
      </c>
      <c r="V94" s="59">
        <f t="shared" si="14"/>
        <v>0</v>
      </c>
      <c r="W94" s="65">
        <f t="shared" si="8"/>
        <v>150934.08000000002</v>
      </c>
      <c r="X94" s="66">
        <f t="shared" si="13"/>
        <v>-934.0800000000163</v>
      </c>
      <c r="Y94" s="6">
        <f t="shared" si="15"/>
        <v>-934.08000000000175</v>
      </c>
    </row>
    <row r="95" spans="1:25" ht="20" customHeight="1">
      <c r="A95" s="3">
        <f t="shared" si="11"/>
        <v>57</v>
      </c>
      <c r="B95" s="3"/>
      <c r="C95" s="7"/>
      <c r="D95" s="8"/>
      <c r="E95" s="8"/>
      <c r="F95" s="8"/>
      <c r="G95" s="9"/>
      <c r="H95" s="9"/>
      <c r="I95" s="88"/>
      <c r="J95" s="57"/>
      <c r="K95" s="57"/>
      <c r="L95" s="88"/>
      <c r="M95" s="88"/>
      <c r="N95" s="147"/>
      <c r="O95" s="58"/>
      <c r="P95" s="61"/>
      <c r="Q95" s="69"/>
      <c r="R95" s="70"/>
      <c r="S95" s="60"/>
      <c r="T95" s="59">
        <f t="shared" si="12"/>
        <v>0</v>
      </c>
      <c r="U95" s="65">
        <f t="shared" si="7"/>
        <v>0</v>
      </c>
      <c r="V95" s="59">
        <f t="shared" si="14"/>
        <v>0</v>
      </c>
      <c r="W95" s="65">
        <f t="shared" si="8"/>
        <v>150934.08000000002</v>
      </c>
      <c r="X95" s="66">
        <f t="shared" si="13"/>
        <v>-934.0800000000163</v>
      </c>
      <c r="Y95" s="6">
        <f t="shared" si="15"/>
        <v>-934.08000000000175</v>
      </c>
    </row>
    <row r="96" spans="1:25" ht="20" customHeight="1">
      <c r="A96" s="22"/>
      <c r="B96" s="22"/>
      <c r="C96" s="22"/>
      <c r="D96" s="77"/>
      <c r="E96" s="77"/>
      <c r="F96" s="77"/>
      <c r="G96" s="22"/>
      <c r="H96" s="22"/>
      <c r="I96" s="89">
        <f>SUM(I22:I95)</f>
        <v>150934.08000000002</v>
      </c>
      <c r="J96" s="71"/>
      <c r="K96" s="71"/>
      <c r="L96" s="89"/>
      <c r="M96" s="89"/>
      <c r="N96" s="89"/>
      <c r="O96" s="78"/>
      <c r="P96" s="78"/>
      <c r="Q96" s="78"/>
      <c r="R96" s="78"/>
      <c r="S96" s="78"/>
      <c r="T96" s="71"/>
      <c r="U96" s="71"/>
      <c r="V96" s="71"/>
      <c r="W96" s="71"/>
      <c r="X96" s="71"/>
      <c r="Y96" s="23"/>
    </row>
    <row r="97" spans="1:25" ht="13">
      <c r="A97" s="22"/>
      <c r="B97" s="22"/>
      <c r="C97" s="22"/>
      <c r="D97" s="77"/>
      <c r="E97" s="77"/>
      <c r="F97" s="77"/>
      <c r="G97" s="22"/>
      <c r="H97" s="22"/>
      <c r="I97" s="89"/>
      <c r="J97" s="71"/>
      <c r="K97" s="71"/>
      <c r="L97" s="89"/>
      <c r="M97" s="89"/>
      <c r="N97" s="89"/>
      <c r="O97" s="78"/>
      <c r="P97" s="78"/>
      <c r="Q97" s="78"/>
      <c r="R97" s="78"/>
      <c r="S97" s="78"/>
      <c r="T97" s="71"/>
      <c r="U97" s="71"/>
      <c r="V97" s="71"/>
      <c r="W97" s="71"/>
      <c r="X97" s="71"/>
      <c r="Y97" s="23"/>
    </row>
    <row r="98" spans="1:25" ht="13">
      <c r="A98" s="22"/>
      <c r="B98" s="22"/>
      <c r="C98" s="22"/>
      <c r="D98" s="77"/>
      <c r="E98" s="77"/>
      <c r="F98" s="77"/>
      <c r="G98" s="22"/>
      <c r="H98" s="22"/>
      <c r="I98" s="89"/>
      <c r="J98" s="71"/>
      <c r="K98" s="71"/>
      <c r="L98" s="89"/>
      <c r="M98" s="89"/>
      <c r="N98" s="89"/>
      <c r="O98" s="78"/>
      <c r="P98" s="78"/>
      <c r="Q98" s="78"/>
      <c r="R98" s="78"/>
      <c r="S98" s="78"/>
      <c r="T98" s="71">
        <f>SUM(T22:T95)</f>
        <v>0</v>
      </c>
      <c r="U98" s="71"/>
      <c r="V98" s="71">
        <f>SUM(V22:V95)</f>
        <v>150934.08000000002</v>
      </c>
      <c r="W98" s="71"/>
      <c r="X98" s="71"/>
      <c r="Y98" s="23"/>
    </row>
    <row r="99" spans="1:25" ht="20" customHeight="1">
      <c r="W99" s="24"/>
    </row>
    <row r="100" spans="1:25" ht="20" customHeight="1">
      <c r="C100" s="79" t="s">
        <v>24</v>
      </c>
    </row>
    <row r="101" spans="1:25" ht="20" customHeight="1">
      <c r="C101" s="80" t="s">
        <v>107</v>
      </c>
    </row>
    <row r="102" spans="1:25" ht="20" customHeight="1">
      <c r="C102" s="80"/>
    </row>
    <row r="103" spans="1:25" ht="20" customHeight="1">
      <c r="C103" s="110"/>
    </row>
    <row r="104" spans="1:25" ht="20" customHeight="1">
      <c r="C104" s="110"/>
    </row>
    <row r="105" spans="1:25" ht="20" customHeight="1">
      <c r="C105" s="110"/>
    </row>
    <row r="106" spans="1:25" ht="20" customHeight="1">
      <c r="C106" s="110"/>
    </row>
    <row r="107" spans="1:25" ht="20" customHeight="1">
      <c r="C107" s="110"/>
    </row>
    <row r="108" spans="1:25" ht="20" customHeight="1">
      <c r="C108" s="80"/>
    </row>
    <row r="109" spans="1:25" ht="20" customHeight="1">
      <c r="C109" s="80"/>
    </row>
    <row r="110" spans="1:25" ht="20" customHeight="1">
      <c r="C110" s="171" t="s">
        <v>18</v>
      </c>
      <c r="D110" s="2"/>
    </row>
    <row r="111" spans="1:25" ht="19.5" customHeight="1">
      <c r="C111" s="21" t="s">
        <v>8</v>
      </c>
    </row>
    <row r="112" spans="1:25" ht="20" customHeight="1">
      <c r="C112" s="21" t="s">
        <v>11</v>
      </c>
    </row>
    <row r="113" spans="3:3" ht="20" customHeight="1">
      <c r="C113" s="21" t="s">
        <v>17</v>
      </c>
    </row>
    <row r="114" spans="3:3" ht="20" customHeight="1">
      <c r="C114" s="21" t="s">
        <v>32</v>
      </c>
    </row>
    <row r="115" spans="3:3" ht="20" customHeight="1">
      <c r="C115" s="110" t="s">
        <v>33</v>
      </c>
    </row>
    <row r="116" spans="3:3" ht="20" customHeight="1">
      <c r="C116" s="110" t="s">
        <v>34</v>
      </c>
    </row>
    <row r="118" spans="3:3" ht="20" customHeight="1">
      <c r="C118" s="169" t="s">
        <v>25</v>
      </c>
    </row>
    <row r="119" spans="3:3" ht="20" customHeight="1">
      <c r="C119" s="2" t="s">
        <v>38</v>
      </c>
    </row>
    <row r="120" spans="3:3" ht="20" customHeight="1">
      <c r="C120" s="2" t="s">
        <v>39</v>
      </c>
    </row>
    <row r="121" spans="3:3" ht="20" customHeight="1">
      <c r="C121" s="2" t="s">
        <v>26</v>
      </c>
    </row>
    <row r="122" spans="3:3" ht="20" customHeight="1">
      <c r="C122" s="2" t="s">
        <v>27</v>
      </c>
    </row>
    <row r="123" spans="3:3" ht="20" customHeight="1">
      <c r="C123" s="2" t="s">
        <v>28</v>
      </c>
    </row>
    <row r="124" spans="3:3" ht="20" customHeight="1">
      <c r="C124" s="2" t="s">
        <v>29</v>
      </c>
    </row>
    <row r="125" spans="3:3" ht="20" customHeight="1">
      <c r="C125" s="2" t="s">
        <v>30</v>
      </c>
    </row>
    <row r="127" spans="3:3" ht="20" customHeight="1">
      <c r="C127" s="169" t="s">
        <v>41</v>
      </c>
    </row>
    <row r="128" spans="3:3" ht="20" customHeight="1">
      <c r="C128" s="2" t="s">
        <v>45</v>
      </c>
    </row>
    <row r="129" spans="3:3" ht="20" customHeight="1">
      <c r="C129" s="2" t="s">
        <v>44</v>
      </c>
    </row>
    <row r="131" spans="3:3" ht="19.5" customHeight="1">
      <c r="C131" s="169" t="s">
        <v>46</v>
      </c>
    </row>
    <row r="132" spans="3:3" ht="20" customHeight="1">
      <c r="C132" s="2" t="s">
        <v>47</v>
      </c>
    </row>
    <row r="133" spans="3:3" ht="20" customHeight="1">
      <c r="C133" s="2" t="s">
        <v>48</v>
      </c>
    </row>
    <row r="134" spans="3:3" ht="20" customHeight="1">
      <c r="C134" s="2" t="s">
        <v>49</v>
      </c>
    </row>
    <row r="135" spans="3:3" ht="20" customHeight="1">
      <c r="C135" s="2" t="s">
        <v>50</v>
      </c>
    </row>
    <row r="137" spans="3:3" ht="20" customHeight="1">
      <c r="C137" s="169" t="s">
        <v>42</v>
      </c>
    </row>
    <row r="138" spans="3:3" ht="20" customHeight="1">
      <c r="C138" s="2" t="s">
        <v>51</v>
      </c>
    </row>
    <row r="139" spans="3:3" ht="20" customHeight="1">
      <c r="C139" s="2" t="s">
        <v>52</v>
      </c>
    </row>
    <row r="140" spans="3:3" ht="20" customHeight="1">
      <c r="C140" s="2" t="s">
        <v>53</v>
      </c>
    </row>
    <row r="141" spans="3:3" ht="20" customHeight="1">
      <c r="C141" s="2" t="s">
        <v>54</v>
      </c>
    </row>
    <row r="142" spans="3:3" ht="20" customHeight="1">
      <c r="C142" s="2" t="s">
        <v>55</v>
      </c>
    </row>
    <row r="143" spans="3:3" ht="20" customHeight="1">
      <c r="C143" s="2" t="s">
        <v>56</v>
      </c>
    </row>
    <row r="144" spans="3:3" ht="20" customHeight="1">
      <c r="C144" s="2" t="s">
        <v>57</v>
      </c>
    </row>
    <row r="145" spans="3:3" ht="20" customHeight="1">
      <c r="C145" s="2" t="s">
        <v>58</v>
      </c>
    </row>
    <row r="146" spans="3:3" ht="20" customHeight="1">
      <c r="C146" s="2" t="s">
        <v>59</v>
      </c>
    </row>
    <row r="147" spans="3:3" ht="20" customHeight="1">
      <c r="C147" s="2" t="s">
        <v>60</v>
      </c>
    </row>
  </sheetData>
  <autoFilter ref="A21:Y96" xr:uid="{00000000-0009-0000-0000-000004000000}"/>
  <mergeCells count="3">
    <mergeCell ref="D6:E6"/>
    <mergeCell ref="T19:U19"/>
    <mergeCell ref="V19:X19"/>
  </mergeCells>
  <dataValidations count="8">
    <dataValidation showInputMessage="1" showErrorMessage="1" sqref="P22:P95" xr:uid="{00000000-0002-0000-0400-000000000000}"/>
    <dataValidation type="list" showInputMessage="1" showErrorMessage="1" sqref="R22:R95" xr:uid="{00000000-0002-0000-0400-000001000000}">
      <formula1>$C$138:$C$147</formula1>
    </dataValidation>
    <dataValidation type="list" showInputMessage="1" showErrorMessage="1" sqref="S22:S95" xr:uid="{00000000-0002-0000-0400-000002000000}">
      <formula1>$C$132:$C$135</formula1>
    </dataValidation>
    <dataValidation type="list" showInputMessage="1" showErrorMessage="1" sqref="Q22:Q95" xr:uid="{00000000-0002-0000-0400-000003000000}">
      <formula1>$C$128:$C$129</formula1>
    </dataValidation>
    <dataValidation type="list" showInputMessage="1" showErrorMessage="1" sqref="O22:O95" xr:uid="{00000000-0002-0000-0400-000004000000}">
      <formula1>$C$119:$C$125</formula1>
    </dataValidation>
    <dataValidation type="list" allowBlank="1" showInputMessage="1" showErrorMessage="1" sqref="H22:H95" xr:uid="{00000000-0002-0000-0400-000005000000}">
      <formula1>$C$111:$C$116</formula1>
    </dataValidation>
    <dataValidation type="list" showErrorMessage="1" sqref="B79:B84" xr:uid="{00000000-0002-0000-0400-000006000000}">
      <formula1>lender</formula1>
    </dataValidation>
    <dataValidation type="list" showErrorMessage="1" sqref="B22:B78" xr:uid="{00000000-0002-0000-0400-000007000000}">
      <formula1>thankyou</formula1>
    </dataValidation>
  </dataValidations>
  <printOptions horizontalCentered="1"/>
  <pageMargins left="0.25" right="0.25" top="0.75" bottom="0.75" header="0.25" footer="0.5"/>
  <pageSetup scale="46" fitToHeight="4" orientation="landscape" r:id="rId1"/>
  <headerFooter alignWithMargins="0">
    <oddHeader>&amp;C&amp;"Arial,Bold"&amp;12Covington Homebuyer Purchase/Facade Activity
FY 2015-2016</oddHeader>
    <oddFooter xml:space="preserve">&amp;L&amp;8&amp;Z&amp;F&amp;C&amp;8&amp;P of &amp;N&amp;R&amp;8&amp;D; &amp;T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workbookViewId="0">
      <selection sqref="A1:A7"/>
    </sheetView>
  </sheetViews>
  <sheetFormatPr baseColWidth="10" defaultColWidth="8.83203125" defaultRowHeight="13"/>
  <cols>
    <col min="1" max="1" width="28.83203125" customWidth="1"/>
  </cols>
  <sheetData>
    <row r="1" spans="1:1">
      <c r="A1" s="203" t="s">
        <v>241</v>
      </c>
    </row>
    <row r="2" spans="1:1">
      <c r="A2" s="203" t="s">
        <v>242</v>
      </c>
    </row>
    <row r="3" spans="1:1">
      <c r="A3" s="203" t="s">
        <v>243</v>
      </c>
    </row>
    <row r="4" spans="1:1">
      <c r="A4" s="203" t="s">
        <v>244</v>
      </c>
    </row>
    <row r="5" spans="1:1">
      <c r="A5" s="203" t="s">
        <v>245</v>
      </c>
    </row>
    <row r="6" spans="1:1">
      <c r="A6" s="203" t="s">
        <v>251</v>
      </c>
    </row>
    <row r="7" spans="1:1">
      <c r="A7" s="203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sqref="A1:A8"/>
    </sheetView>
  </sheetViews>
  <sheetFormatPr baseColWidth="10" defaultColWidth="8.83203125" defaultRowHeight="13"/>
  <cols>
    <col min="1" max="1" width="28.83203125" customWidth="1"/>
  </cols>
  <sheetData>
    <row r="1" spans="1:1">
      <c r="A1" s="203" t="s">
        <v>248</v>
      </c>
    </row>
    <row r="2" spans="1:1">
      <c r="A2" s="203" t="s">
        <v>249</v>
      </c>
    </row>
    <row r="3" spans="1:1">
      <c r="A3" s="203" t="s">
        <v>244</v>
      </c>
    </row>
    <row r="4" spans="1:1">
      <c r="A4" s="203" t="s">
        <v>243</v>
      </c>
    </row>
    <row r="5" spans="1:1">
      <c r="A5" s="203" t="s">
        <v>242</v>
      </c>
    </row>
    <row r="6" spans="1:1">
      <c r="A6" s="203" t="s">
        <v>246</v>
      </c>
    </row>
    <row r="7" spans="1:1">
      <c r="A7" s="203" t="s">
        <v>250</v>
      </c>
    </row>
    <row r="8" spans="1:1">
      <c r="A8" s="203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PY 2016 Code Enforce Hardship</vt:lpstr>
      <vt:lpstr>PY 2016 Homeowner Repair</vt:lpstr>
      <vt:lpstr>PY 2016 Upper Floor Rehab</vt:lpstr>
      <vt:lpstr>PY 2016 Cov HBA</vt:lpstr>
      <vt:lpstr>PY 2016 NKY Cons HBA</vt:lpstr>
      <vt:lpstr>Sheet2</vt:lpstr>
      <vt:lpstr>Sheet3</vt:lpstr>
      <vt:lpstr>Sheet4</vt:lpstr>
      <vt:lpstr>please</vt:lpstr>
      <vt:lpstr>'PY 2016 Code Enforce Hardship'!Print_Area</vt:lpstr>
      <vt:lpstr>'PY 2016 Cov HBA'!Print_Area</vt:lpstr>
      <vt:lpstr>'PY 2016 Homeowner Repair'!Print_Area</vt:lpstr>
      <vt:lpstr>'PY 2016 NKY Cons HBA'!Print_Area</vt:lpstr>
      <vt:lpstr>'PY 2016 Upper Floor Rehab'!Print_Area</vt:lpstr>
      <vt:lpstr>'PY 2016 Code Enforce Hardship'!Print_Titles</vt:lpstr>
      <vt:lpstr>'PY 2016 Cov HBA'!Print_Titles</vt:lpstr>
      <vt:lpstr>'PY 2016 Homeowner Repair'!Print_Titles</vt:lpstr>
      <vt:lpstr>'PY 2016 NKY Cons HBA'!Print_Titles</vt:lpstr>
      <vt:lpstr>'PY 2016 Upper Floor Rehab'!Print_Titles</vt:lpstr>
      <vt:lpstr>thankyou</vt:lpstr>
    </vt:vector>
  </TitlesOfParts>
  <Company>City of Covington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rburgin</dc:creator>
  <cp:lastModifiedBy>Connor Boone</cp:lastModifiedBy>
  <cp:lastPrinted>2016-04-14T21:31:37Z</cp:lastPrinted>
  <dcterms:created xsi:type="dcterms:W3CDTF">2003-07-15T14:26:28Z</dcterms:created>
  <dcterms:modified xsi:type="dcterms:W3CDTF">2019-05-29T00:48:17Z</dcterms:modified>
</cp:coreProperties>
</file>