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chi\Desktop\"/>
    </mc:Choice>
  </mc:AlternateContent>
  <xr:revisionPtr revIDLastSave="0" documentId="8_{5F20329C-736E-4C2A-8A21-833C0968DCC7}" xr6:coauthVersionLast="47" xr6:coauthVersionMax="47" xr10:uidLastSave="{00000000-0000-0000-0000-000000000000}"/>
  <bookViews>
    <workbookView xWindow="28635" yWindow="-9180" windowWidth="21600" windowHeight="14355" firstSheet="1" activeTab="1" xr2:uid="{51CD894D-004F-43C5-9452-F9BB18989594}"/>
  </bookViews>
  <sheets>
    <sheet name="Player Data" sheetId="1" r:id="rId1"/>
    <sheet name="Assumptions" sheetId="2" r:id="rId2"/>
    <sheet name="Premiums" sheetId="3" r:id="rId3"/>
    <sheet name="Loss Ratios" sheetId="4" r:id="rId4"/>
    <sheet name="Visualizations" sheetId="5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3" l="1"/>
  <c r="C15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D127" i="3" s="1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D140" i="3" s="1"/>
  <c r="C141" i="3"/>
  <c r="C142" i="3"/>
  <c r="C143" i="3"/>
  <c r="C144" i="3"/>
  <c r="C145" i="3"/>
  <c r="C146" i="3"/>
  <c r="C147" i="3"/>
  <c r="C148" i="3"/>
  <c r="C149" i="3"/>
  <c r="C150" i="3"/>
  <c r="C151" i="3"/>
  <c r="D151" i="3" s="1"/>
  <c r="C2" i="3"/>
  <c r="U2" i="1"/>
  <c r="D7" i="3"/>
  <c r="D8" i="3"/>
  <c r="D19" i="3"/>
  <c r="D20" i="3"/>
  <c r="D31" i="3"/>
  <c r="D32" i="3"/>
  <c r="D43" i="3"/>
  <c r="D44" i="3"/>
  <c r="D55" i="3"/>
  <c r="D56" i="3"/>
  <c r="D67" i="3"/>
  <c r="D68" i="3"/>
  <c r="D79" i="3"/>
  <c r="D80" i="3"/>
  <c r="D91" i="3"/>
  <c r="D92" i="3"/>
  <c r="D103" i="3"/>
  <c r="D104" i="3"/>
  <c r="D115" i="3"/>
  <c r="D116" i="3"/>
  <c r="D128" i="3"/>
  <c r="D139" i="3"/>
  <c r="C7" i="4"/>
  <c r="C19" i="4"/>
  <c r="C31" i="4"/>
  <c r="C43" i="4"/>
  <c r="C55" i="4"/>
  <c r="C67" i="4"/>
  <c r="C79" i="4"/>
  <c r="C91" i="4"/>
  <c r="C103" i="4"/>
  <c r="C115" i="4"/>
  <c r="C127" i="4"/>
  <c r="C139" i="4"/>
  <c r="C151" i="4"/>
  <c r="C8" i="4"/>
  <c r="C9" i="4"/>
  <c r="C20" i="4"/>
  <c r="C21" i="4"/>
  <c r="C32" i="4"/>
  <c r="C33" i="4"/>
  <c r="C44" i="4"/>
  <c r="C45" i="4"/>
  <c r="C56" i="4"/>
  <c r="C57" i="4"/>
  <c r="C68" i="4"/>
  <c r="C69" i="4"/>
  <c r="C80" i="4"/>
  <c r="C81" i="4"/>
  <c r="C92" i="4"/>
  <c r="C93" i="4"/>
  <c r="C104" i="4"/>
  <c r="C105" i="4"/>
  <c r="C116" i="4"/>
  <c r="C117" i="4"/>
  <c r="C128" i="4"/>
  <c r="C129" i="4"/>
  <c r="C140" i="4"/>
  <c r="C141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2" i="2"/>
  <c r="I2" i="2"/>
  <c r="G2" i="2"/>
  <c r="Q151" i="1"/>
  <c r="M151" i="1"/>
  <c r="O151" i="1" s="1"/>
  <c r="R151" i="1" s="1"/>
  <c r="S151" i="1" s="1"/>
  <c r="T151" i="1" s="1"/>
  <c r="Q150" i="1"/>
  <c r="M150" i="1"/>
  <c r="O150" i="1" s="1"/>
  <c r="R150" i="1" s="1"/>
  <c r="S150" i="1" s="1"/>
  <c r="T150" i="1" s="1"/>
  <c r="Q149" i="1"/>
  <c r="M149" i="1"/>
  <c r="O149" i="1" s="1"/>
  <c r="R149" i="1" s="1"/>
  <c r="S149" i="1" s="1"/>
  <c r="T149" i="1" s="1"/>
  <c r="Q148" i="1"/>
  <c r="M148" i="1"/>
  <c r="O148" i="1" s="1"/>
  <c r="Q147" i="1"/>
  <c r="M147" i="1"/>
  <c r="O147" i="1" s="1"/>
  <c r="R147" i="1" s="1"/>
  <c r="S147" i="1" s="1"/>
  <c r="T147" i="1" s="1"/>
  <c r="Q146" i="1"/>
  <c r="M146" i="1"/>
  <c r="O146" i="1" s="1"/>
  <c r="R146" i="1" s="1"/>
  <c r="S146" i="1" s="1"/>
  <c r="T146" i="1" s="1"/>
  <c r="Q145" i="1"/>
  <c r="M145" i="1"/>
  <c r="O145" i="1" s="1"/>
  <c r="R145" i="1" s="1"/>
  <c r="S145" i="1" s="1"/>
  <c r="T145" i="1" s="1"/>
  <c r="Q144" i="1"/>
  <c r="M144" i="1"/>
  <c r="O144" i="1" s="1"/>
  <c r="Q143" i="1"/>
  <c r="M143" i="1"/>
  <c r="O143" i="1" s="1"/>
  <c r="R143" i="1" s="1"/>
  <c r="S143" i="1" s="1"/>
  <c r="T143" i="1" s="1"/>
  <c r="Q142" i="1"/>
  <c r="M142" i="1"/>
  <c r="O142" i="1" s="1"/>
  <c r="Q141" i="1"/>
  <c r="M141" i="1"/>
  <c r="O141" i="1" s="1"/>
  <c r="R141" i="1" s="1"/>
  <c r="S141" i="1" s="1"/>
  <c r="T141" i="1" s="1"/>
  <c r="Q140" i="1"/>
  <c r="M140" i="1"/>
  <c r="O140" i="1" s="1"/>
  <c r="R140" i="1" s="1"/>
  <c r="S140" i="1" s="1"/>
  <c r="T140" i="1" s="1"/>
  <c r="Q139" i="1"/>
  <c r="M139" i="1"/>
  <c r="O139" i="1" s="1"/>
  <c r="R139" i="1" s="1"/>
  <c r="S139" i="1" s="1"/>
  <c r="T139" i="1" s="1"/>
  <c r="Q138" i="1"/>
  <c r="M138" i="1"/>
  <c r="O138" i="1" s="1"/>
  <c r="R138" i="1" s="1"/>
  <c r="S138" i="1" s="1"/>
  <c r="T138" i="1" s="1"/>
  <c r="Q137" i="1"/>
  <c r="M137" i="1"/>
  <c r="O137" i="1" s="1"/>
  <c r="R137" i="1" s="1"/>
  <c r="S137" i="1" s="1"/>
  <c r="T137" i="1" s="1"/>
  <c r="Q136" i="1"/>
  <c r="M136" i="1"/>
  <c r="O136" i="1" s="1"/>
  <c r="Q135" i="1"/>
  <c r="M135" i="1"/>
  <c r="O135" i="1" s="1"/>
  <c r="Q134" i="1"/>
  <c r="M134" i="1"/>
  <c r="O134" i="1" s="1"/>
  <c r="R134" i="1" s="1"/>
  <c r="S134" i="1" s="1"/>
  <c r="T134" i="1" s="1"/>
  <c r="Q133" i="1"/>
  <c r="M133" i="1"/>
  <c r="O133" i="1" s="1"/>
  <c r="R133" i="1" s="1"/>
  <c r="S133" i="1" s="1"/>
  <c r="T133" i="1" s="1"/>
  <c r="Q132" i="1"/>
  <c r="M132" i="1"/>
  <c r="O132" i="1" s="1"/>
  <c r="R132" i="1" s="1"/>
  <c r="S132" i="1" s="1"/>
  <c r="T132" i="1" s="1"/>
  <c r="Q131" i="1"/>
  <c r="R131" i="1" s="1"/>
  <c r="S131" i="1" s="1"/>
  <c r="T131" i="1" s="1"/>
  <c r="M131" i="1"/>
  <c r="O131" i="1"/>
  <c r="Q130" i="1"/>
  <c r="M130" i="1"/>
  <c r="O130" i="1" s="1"/>
  <c r="Q129" i="1"/>
  <c r="M129" i="1"/>
  <c r="O129" i="1" s="1"/>
  <c r="Q128" i="1"/>
  <c r="M128" i="1"/>
  <c r="O128" i="1" s="1"/>
  <c r="Q127" i="1"/>
  <c r="M127" i="1"/>
  <c r="O127" i="1"/>
  <c r="Q126" i="1"/>
  <c r="M126" i="1"/>
  <c r="O126" i="1" s="1"/>
  <c r="R126" i="1" s="1"/>
  <c r="S126" i="1" s="1"/>
  <c r="T126" i="1" s="1"/>
  <c r="Q125" i="1"/>
  <c r="M125" i="1"/>
  <c r="O125" i="1" s="1"/>
  <c r="Q124" i="1"/>
  <c r="M124" i="1"/>
  <c r="O124" i="1" s="1"/>
  <c r="R124" i="1" s="1"/>
  <c r="S124" i="1" s="1"/>
  <c r="T124" i="1" s="1"/>
  <c r="Q123" i="1"/>
  <c r="M123" i="1"/>
  <c r="O123" i="1" s="1"/>
  <c r="R123" i="1" s="1"/>
  <c r="S123" i="1" s="1"/>
  <c r="T123" i="1" s="1"/>
  <c r="Q122" i="1"/>
  <c r="M122" i="1"/>
  <c r="O122" i="1" s="1"/>
  <c r="R122" i="1" s="1"/>
  <c r="S122" i="1" s="1"/>
  <c r="T122" i="1" s="1"/>
  <c r="Q121" i="1"/>
  <c r="M121" i="1"/>
  <c r="O121" i="1" s="1"/>
  <c r="R121" i="1" s="1"/>
  <c r="S121" i="1" s="1"/>
  <c r="T121" i="1" s="1"/>
  <c r="Q120" i="1"/>
  <c r="M120" i="1"/>
  <c r="O120" i="1" s="1"/>
  <c r="R120" i="1" s="1"/>
  <c r="S120" i="1" s="1"/>
  <c r="T120" i="1" s="1"/>
  <c r="Q119" i="1"/>
  <c r="M119" i="1"/>
  <c r="O119" i="1" s="1"/>
  <c r="Q118" i="1"/>
  <c r="M118" i="1"/>
  <c r="O118" i="1" s="1"/>
  <c r="R118" i="1" s="1"/>
  <c r="S118" i="1" s="1"/>
  <c r="T118" i="1" s="1"/>
  <c r="Q117" i="1"/>
  <c r="M117" i="1"/>
  <c r="O117" i="1" s="1"/>
  <c r="R117" i="1" s="1"/>
  <c r="S117" i="1" s="1"/>
  <c r="T117" i="1" s="1"/>
  <c r="Q116" i="1"/>
  <c r="M116" i="1"/>
  <c r="O116" i="1" s="1"/>
  <c r="R116" i="1" s="1"/>
  <c r="S116" i="1" s="1"/>
  <c r="T116" i="1" s="1"/>
  <c r="Q115" i="1"/>
  <c r="M115" i="1"/>
  <c r="O115" i="1" s="1"/>
  <c r="R115" i="1" s="1"/>
  <c r="S115" i="1" s="1"/>
  <c r="T115" i="1" s="1"/>
  <c r="Q114" i="1"/>
  <c r="M114" i="1"/>
  <c r="O114" i="1" s="1"/>
  <c r="R114" i="1" s="1"/>
  <c r="S114" i="1" s="1"/>
  <c r="T114" i="1" s="1"/>
  <c r="Q113" i="1"/>
  <c r="M113" i="1"/>
  <c r="O113" i="1" s="1"/>
  <c r="Q112" i="1"/>
  <c r="M112" i="1"/>
  <c r="O112" i="1" s="1"/>
  <c r="R112" i="1" s="1"/>
  <c r="S112" i="1" s="1"/>
  <c r="T112" i="1" s="1"/>
  <c r="Q111" i="1"/>
  <c r="M111" i="1"/>
  <c r="O111" i="1" s="1"/>
  <c r="R111" i="1" s="1"/>
  <c r="S111" i="1" s="1"/>
  <c r="T111" i="1" s="1"/>
  <c r="Q110" i="1"/>
  <c r="M110" i="1"/>
  <c r="O110" i="1" s="1"/>
  <c r="R110" i="1" s="1"/>
  <c r="S110" i="1" s="1"/>
  <c r="T110" i="1" s="1"/>
  <c r="Q109" i="1"/>
  <c r="M109" i="1"/>
  <c r="O109" i="1" s="1"/>
  <c r="R109" i="1" s="1"/>
  <c r="S109" i="1" s="1"/>
  <c r="T109" i="1" s="1"/>
  <c r="Q108" i="1"/>
  <c r="M108" i="1"/>
  <c r="O108" i="1" s="1"/>
  <c r="R108" i="1" s="1"/>
  <c r="S108" i="1" s="1"/>
  <c r="T108" i="1" s="1"/>
  <c r="Q107" i="1"/>
  <c r="R107" i="1" s="1"/>
  <c r="S107" i="1" s="1"/>
  <c r="T107" i="1" s="1"/>
  <c r="M107" i="1"/>
  <c r="O107" i="1" s="1"/>
  <c r="Q106" i="1"/>
  <c r="M106" i="1"/>
  <c r="O106" i="1" s="1"/>
  <c r="Q105" i="1"/>
  <c r="M105" i="1"/>
  <c r="O105" i="1" s="1"/>
  <c r="Q104" i="1"/>
  <c r="M104" i="1"/>
  <c r="O104" i="1" s="1"/>
  <c r="Q103" i="1"/>
  <c r="M103" i="1"/>
  <c r="O103" i="1" s="1"/>
  <c r="R103" i="1" s="1"/>
  <c r="S103" i="1" s="1"/>
  <c r="T103" i="1" s="1"/>
  <c r="Q102" i="1"/>
  <c r="M102" i="1"/>
  <c r="O102" i="1" s="1"/>
  <c r="R102" i="1" s="1"/>
  <c r="S102" i="1" s="1"/>
  <c r="T102" i="1" s="1"/>
  <c r="Q101" i="1"/>
  <c r="M101" i="1"/>
  <c r="O101" i="1" s="1"/>
  <c r="Q100" i="1"/>
  <c r="M100" i="1"/>
  <c r="O100" i="1" s="1"/>
  <c r="Q99" i="1"/>
  <c r="M99" i="1"/>
  <c r="O99" i="1" s="1"/>
  <c r="Q98" i="1"/>
  <c r="M98" i="1"/>
  <c r="O98" i="1" s="1"/>
  <c r="Q97" i="1"/>
  <c r="M97" i="1"/>
  <c r="O97" i="1" s="1"/>
  <c r="R97" i="1" s="1"/>
  <c r="S97" i="1" s="1"/>
  <c r="T97" i="1" s="1"/>
  <c r="Q96" i="1"/>
  <c r="M96" i="1"/>
  <c r="O96" i="1" s="1"/>
  <c r="R96" i="1" s="1"/>
  <c r="S96" i="1" s="1"/>
  <c r="T96" i="1" s="1"/>
  <c r="Q95" i="1"/>
  <c r="M95" i="1"/>
  <c r="O95" i="1" s="1"/>
  <c r="Q94" i="1"/>
  <c r="M94" i="1"/>
  <c r="O94" i="1" s="1"/>
  <c r="Q93" i="1"/>
  <c r="M93" i="1"/>
  <c r="O93" i="1"/>
  <c r="Q92" i="1"/>
  <c r="M92" i="1"/>
  <c r="O92" i="1" s="1"/>
  <c r="R92" i="1" s="1"/>
  <c r="S92" i="1" s="1"/>
  <c r="T92" i="1" s="1"/>
  <c r="Q91" i="1"/>
  <c r="M91" i="1"/>
  <c r="O91" i="1" s="1"/>
  <c r="R91" i="1" s="1"/>
  <c r="S91" i="1" s="1"/>
  <c r="T91" i="1" s="1"/>
  <c r="Q90" i="1"/>
  <c r="M90" i="1"/>
  <c r="O90" i="1" s="1"/>
  <c r="Q89" i="1"/>
  <c r="M89" i="1"/>
  <c r="O89" i="1" s="1"/>
  <c r="R89" i="1" s="1"/>
  <c r="S89" i="1" s="1"/>
  <c r="T89" i="1" s="1"/>
  <c r="Q88" i="1"/>
  <c r="M88" i="1"/>
  <c r="O88" i="1" s="1"/>
  <c r="R88" i="1" s="1"/>
  <c r="S88" i="1" s="1"/>
  <c r="T88" i="1" s="1"/>
  <c r="Q87" i="1"/>
  <c r="M87" i="1"/>
  <c r="O87" i="1" s="1"/>
  <c r="R87" i="1" s="1"/>
  <c r="S87" i="1" s="1"/>
  <c r="T87" i="1" s="1"/>
  <c r="Q86" i="1"/>
  <c r="M86" i="1"/>
  <c r="O86" i="1" s="1"/>
  <c r="R86" i="1" s="1"/>
  <c r="S86" i="1" s="1"/>
  <c r="T86" i="1" s="1"/>
  <c r="Q85" i="1"/>
  <c r="M85" i="1"/>
  <c r="O85" i="1" s="1"/>
  <c r="R85" i="1" s="1"/>
  <c r="S85" i="1" s="1"/>
  <c r="T85" i="1" s="1"/>
  <c r="Q84" i="1"/>
  <c r="M84" i="1"/>
  <c r="O84" i="1" s="1"/>
  <c r="Q83" i="1"/>
  <c r="M83" i="1"/>
  <c r="O83" i="1" s="1"/>
  <c r="R83" i="1" s="1"/>
  <c r="S83" i="1" s="1"/>
  <c r="T83" i="1" s="1"/>
  <c r="Q82" i="1"/>
  <c r="M82" i="1"/>
  <c r="O82" i="1" s="1"/>
  <c r="R82" i="1" s="1"/>
  <c r="S82" i="1" s="1"/>
  <c r="T82" i="1" s="1"/>
  <c r="Q81" i="1"/>
  <c r="M81" i="1"/>
  <c r="O81" i="1" s="1"/>
  <c r="Q80" i="1"/>
  <c r="M80" i="1"/>
  <c r="O80" i="1" s="1"/>
  <c r="R80" i="1" s="1"/>
  <c r="S80" i="1" s="1"/>
  <c r="T80" i="1" s="1"/>
  <c r="Q79" i="1"/>
  <c r="M79" i="1"/>
  <c r="O79" i="1" s="1"/>
  <c r="R79" i="1" s="1"/>
  <c r="S79" i="1" s="1"/>
  <c r="T79" i="1" s="1"/>
  <c r="Q78" i="1"/>
  <c r="M78" i="1"/>
  <c r="O78" i="1" s="1"/>
  <c r="Q77" i="1"/>
  <c r="M77" i="1"/>
  <c r="O77" i="1" s="1"/>
  <c r="Q76" i="1"/>
  <c r="M76" i="1"/>
  <c r="O76" i="1" s="1"/>
  <c r="Q75" i="1"/>
  <c r="M75" i="1"/>
  <c r="O75" i="1" s="1"/>
  <c r="Q74" i="1"/>
  <c r="M74" i="1"/>
  <c r="O74" i="1" s="1"/>
  <c r="R74" i="1" s="1"/>
  <c r="S74" i="1" s="1"/>
  <c r="T74" i="1" s="1"/>
  <c r="Q73" i="1"/>
  <c r="M73" i="1"/>
  <c r="O73" i="1" s="1"/>
  <c r="R73" i="1" s="1"/>
  <c r="S73" i="1" s="1"/>
  <c r="T73" i="1" s="1"/>
  <c r="Q72" i="1"/>
  <c r="M72" i="1"/>
  <c r="O72" i="1" s="1"/>
  <c r="Q71" i="1"/>
  <c r="M71" i="1"/>
  <c r="O71" i="1" s="1"/>
  <c r="Q70" i="1"/>
  <c r="M70" i="1"/>
  <c r="O70" i="1" s="1"/>
  <c r="Q69" i="1"/>
  <c r="M69" i="1"/>
  <c r="O69" i="1" s="1"/>
  <c r="Q68" i="1"/>
  <c r="M68" i="1"/>
  <c r="O68" i="1" s="1"/>
  <c r="R68" i="1" s="1"/>
  <c r="S68" i="1" s="1"/>
  <c r="T68" i="1" s="1"/>
  <c r="Q67" i="1"/>
  <c r="M67" i="1"/>
  <c r="O67" i="1" s="1"/>
  <c r="R67" i="1" s="1"/>
  <c r="S67" i="1" s="1"/>
  <c r="T67" i="1" s="1"/>
  <c r="Q66" i="1"/>
  <c r="M66" i="1"/>
  <c r="O66" i="1" s="1"/>
  <c r="Q65" i="1"/>
  <c r="M65" i="1"/>
  <c r="O65" i="1" s="1"/>
  <c r="Q64" i="1"/>
  <c r="M64" i="1"/>
  <c r="O64" i="1" s="1"/>
  <c r="Q63" i="1"/>
  <c r="M63" i="1"/>
  <c r="O63" i="1" s="1"/>
  <c r="Q62" i="1"/>
  <c r="M62" i="1"/>
  <c r="O62" i="1" s="1"/>
  <c r="R62" i="1" s="1"/>
  <c r="S62" i="1" s="1"/>
  <c r="T62" i="1" s="1"/>
  <c r="Q61" i="1"/>
  <c r="M61" i="1"/>
  <c r="O61" i="1" s="1"/>
  <c r="R61" i="1" s="1"/>
  <c r="S61" i="1" s="1"/>
  <c r="T61" i="1" s="1"/>
  <c r="Q60" i="1"/>
  <c r="M60" i="1"/>
  <c r="O60" i="1" s="1"/>
  <c r="Q59" i="1"/>
  <c r="M59" i="1"/>
  <c r="O59" i="1" s="1"/>
  <c r="Q58" i="1"/>
  <c r="M58" i="1"/>
  <c r="O58" i="1" s="1"/>
  <c r="Q57" i="1"/>
  <c r="M57" i="1"/>
  <c r="O57" i="1" s="1"/>
  <c r="Q56" i="1"/>
  <c r="M56" i="1"/>
  <c r="O56" i="1" s="1"/>
  <c r="Q55" i="1"/>
  <c r="M55" i="1"/>
  <c r="O55" i="1" s="1"/>
  <c r="R55" i="1" s="1"/>
  <c r="S55" i="1" s="1"/>
  <c r="T55" i="1" s="1"/>
  <c r="Q54" i="1"/>
  <c r="M54" i="1"/>
  <c r="O54" i="1" s="1"/>
  <c r="Q53" i="1"/>
  <c r="M53" i="1"/>
  <c r="O53" i="1" s="1"/>
  <c r="Q52" i="1"/>
  <c r="M52" i="1"/>
  <c r="O52" i="1" s="1"/>
  <c r="Q51" i="1"/>
  <c r="M51" i="1"/>
  <c r="O51" i="1" s="1"/>
  <c r="Q50" i="1"/>
  <c r="M50" i="1"/>
  <c r="O50" i="1" s="1"/>
  <c r="R50" i="1" s="1"/>
  <c r="S50" i="1" s="1"/>
  <c r="T50" i="1" s="1"/>
  <c r="Q49" i="1"/>
  <c r="M49" i="1"/>
  <c r="O49" i="1" s="1"/>
  <c r="R49" i="1" s="1"/>
  <c r="S49" i="1" s="1"/>
  <c r="T49" i="1" s="1"/>
  <c r="Q48" i="1"/>
  <c r="M48" i="1"/>
  <c r="O48" i="1" s="1"/>
  <c r="Q47" i="1"/>
  <c r="M47" i="1"/>
  <c r="O47" i="1" s="1"/>
  <c r="R47" i="1" s="1"/>
  <c r="S47" i="1" s="1"/>
  <c r="T47" i="1" s="1"/>
  <c r="Q46" i="1"/>
  <c r="M46" i="1"/>
  <c r="O46" i="1" s="1"/>
  <c r="Q45" i="1"/>
  <c r="M45" i="1"/>
  <c r="O45" i="1" s="1"/>
  <c r="Q44" i="1"/>
  <c r="M44" i="1"/>
  <c r="O44" i="1" s="1"/>
  <c r="R44" i="1" s="1"/>
  <c r="S44" i="1" s="1"/>
  <c r="T44" i="1" s="1"/>
  <c r="Q43" i="1"/>
  <c r="M43" i="1"/>
  <c r="O43" i="1" s="1"/>
  <c r="R43" i="1" s="1"/>
  <c r="S43" i="1" s="1"/>
  <c r="T43" i="1" s="1"/>
  <c r="Q42" i="1"/>
  <c r="M42" i="1"/>
  <c r="O42" i="1" s="1"/>
  <c r="Q41" i="1"/>
  <c r="M41" i="1"/>
  <c r="O41" i="1" s="1"/>
  <c r="R41" i="1" s="1"/>
  <c r="S41" i="1" s="1"/>
  <c r="T41" i="1" s="1"/>
  <c r="Q40" i="1"/>
  <c r="M40" i="1"/>
  <c r="O40" i="1" s="1"/>
  <c r="Q39" i="1"/>
  <c r="M39" i="1"/>
  <c r="O39" i="1" s="1"/>
  <c r="Q38" i="1"/>
  <c r="M38" i="1"/>
  <c r="O38" i="1" s="1"/>
  <c r="R38" i="1" s="1"/>
  <c r="S38" i="1" s="1"/>
  <c r="T38" i="1" s="1"/>
  <c r="Q37" i="1"/>
  <c r="M37" i="1"/>
  <c r="O37" i="1" s="1"/>
  <c r="R37" i="1" s="1"/>
  <c r="S37" i="1" s="1"/>
  <c r="T37" i="1" s="1"/>
  <c r="Q36" i="1"/>
  <c r="M36" i="1"/>
  <c r="O36" i="1" s="1"/>
  <c r="Q35" i="1"/>
  <c r="M35" i="1"/>
  <c r="O35" i="1" s="1"/>
  <c r="R35" i="1" s="1"/>
  <c r="S35" i="1" s="1"/>
  <c r="T35" i="1" s="1"/>
  <c r="Q34" i="1"/>
  <c r="M34" i="1"/>
  <c r="O34" i="1" s="1"/>
  <c r="Q33" i="1"/>
  <c r="M33" i="1"/>
  <c r="O33" i="1" s="1"/>
  <c r="R33" i="1" s="1"/>
  <c r="S33" i="1" s="1"/>
  <c r="T33" i="1" s="1"/>
  <c r="Q32" i="1"/>
  <c r="M32" i="1"/>
  <c r="O32" i="1" s="1"/>
  <c r="R32" i="1" s="1"/>
  <c r="S32" i="1" s="1"/>
  <c r="T32" i="1" s="1"/>
  <c r="Q31" i="1"/>
  <c r="M31" i="1"/>
  <c r="O31" i="1" s="1"/>
  <c r="Q30" i="1"/>
  <c r="M30" i="1"/>
  <c r="O30" i="1" s="1"/>
  <c r="R30" i="1" s="1"/>
  <c r="S30" i="1" s="1"/>
  <c r="T30" i="1" s="1"/>
  <c r="R6" i="1"/>
  <c r="S6" i="1" s="1"/>
  <c r="T6" i="1" s="1"/>
  <c r="U6" i="1" s="1"/>
  <c r="R12" i="1"/>
  <c r="S12" i="1" s="1"/>
  <c r="T12" i="1" s="1"/>
  <c r="R13" i="1"/>
  <c r="S13" i="1" s="1"/>
  <c r="T13" i="1" s="1"/>
  <c r="R14" i="1"/>
  <c r="S14" i="1" s="1"/>
  <c r="T14" i="1" s="1"/>
  <c r="R18" i="1"/>
  <c r="S18" i="1" s="1"/>
  <c r="T18" i="1" s="1"/>
  <c r="R24" i="1"/>
  <c r="S24" i="1" s="1"/>
  <c r="T24" i="1" s="1"/>
  <c r="R25" i="1"/>
  <c r="S25" i="1" s="1"/>
  <c r="T25" i="1" s="1"/>
  <c r="R93" i="1"/>
  <c r="S93" i="1" s="1"/>
  <c r="T93" i="1" s="1"/>
  <c r="R127" i="1"/>
  <c r="S127" i="1" s="1"/>
  <c r="T127" i="1" s="1"/>
  <c r="Q29" i="1"/>
  <c r="R29" i="1" s="1"/>
  <c r="S29" i="1" s="1"/>
  <c r="T29" i="1" s="1"/>
  <c r="M29" i="1"/>
  <c r="O29" i="1" s="1"/>
  <c r="Q28" i="1"/>
  <c r="R28" i="1" s="1"/>
  <c r="S28" i="1" s="1"/>
  <c r="T28" i="1" s="1"/>
  <c r="M28" i="1"/>
  <c r="O28" i="1" s="1"/>
  <c r="Q27" i="1"/>
  <c r="R27" i="1" s="1"/>
  <c r="S27" i="1" s="1"/>
  <c r="T27" i="1" s="1"/>
  <c r="M27" i="1"/>
  <c r="O27" i="1" s="1"/>
  <c r="M26" i="1"/>
  <c r="O26" i="1" s="1"/>
  <c r="R26" i="1" s="1"/>
  <c r="S26" i="1" s="1"/>
  <c r="T26" i="1" s="1"/>
  <c r="Q26" i="1"/>
  <c r="Q25" i="1"/>
  <c r="M25" i="1"/>
  <c r="O25" i="1" s="1"/>
  <c r="Q24" i="1"/>
  <c r="M24" i="1"/>
  <c r="O24" i="1" s="1"/>
  <c r="Q23" i="1"/>
  <c r="R23" i="1" s="1"/>
  <c r="S23" i="1" s="1"/>
  <c r="T23" i="1" s="1"/>
  <c r="M23" i="1"/>
  <c r="O23" i="1" s="1"/>
  <c r="Q22" i="1"/>
  <c r="R22" i="1" s="1"/>
  <c r="S22" i="1" s="1"/>
  <c r="T22" i="1" s="1"/>
  <c r="M22" i="1"/>
  <c r="O22" i="1" s="1"/>
  <c r="Q21" i="1"/>
  <c r="R21" i="1" s="1"/>
  <c r="S21" i="1" s="1"/>
  <c r="T21" i="1" s="1"/>
  <c r="M21" i="1"/>
  <c r="O21" i="1" s="1"/>
  <c r="Q20" i="1"/>
  <c r="R20" i="1" s="1"/>
  <c r="S20" i="1" s="1"/>
  <c r="T20" i="1" s="1"/>
  <c r="M20" i="1"/>
  <c r="O20" i="1" s="1"/>
  <c r="Q19" i="1"/>
  <c r="R19" i="1" s="1"/>
  <c r="S19" i="1" s="1"/>
  <c r="T19" i="1" s="1"/>
  <c r="M19" i="1"/>
  <c r="O19" i="1" s="1"/>
  <c r="Q18" i="1"/>
  <c r="M18" i="1"/>
  <c r="O18" i="1" s="1"/>
  <c r="Q17" i="1"/>
  <c r="R17" i="1" s="1"/>
  <c r="S17" i="1" s="1"/>
  <c r="T17" i="1" s="1"/>
  <c r="M17" i="1"/>
  <c r="O17" i="1" s="1"/>
  <c r="Q16" i="1"/>
  <c r="R16" i="1" s="1"/>
  <c r="S16" i="1" s="1"/>
  <c r="T16" i="1" s="1"/>
  <c r="M16" i="1"/>
  <c r="O16" i="1" s="1"/>
  <c r="Q15" i="1"/>
  <c r="R15" i="1" s="1"/>
  <c r="S15" i="1" s="1"/>
  <c r="T15" i="1" s="1"/>
  <c r="M15" i="1"/>
  <c r="O15" i="1" s="1"/>
  <c r="Q14" i="1"/>
  <c r="M14" i="1"/>
  <c r="O14" i="1" s="1"/>
  <c r="Q13" i="1"/>
  <c r="M13" i="1"/>
  <c r="O13" i="1" s="1"/>
  <c r="Q12" i="1"/>
  <c r="M12" i="1"/>
  <c r="O12" i="1" s="1"/>
  <c r="Q11" i="1"/>
  <c r="R11" i="1" s="1"/>
  <c r="S11" i="1" s="1"/>
  <c r="T11" i="1" s="1"/>
  <c r="M11" i="1"/>
  <c r="O11" i="1"/>
  <c r="Q10" i="1"/>
  <c r="R10" i="1" s="1"/>
  <c r="S10" i="1" s="1"/>
  <c r="T10" i="1" s="1"/>
  <c r="M10" i="1"/>
  <c r="O10" i="1" s="1"/>
  <c r="Q9" i="1"/>
  <c r="R9" i="1" s="1"/>
  <c r="S9" i="1" s="1"/>
  <c r="T9" i="1" s="1"/>
  <c r="M9" i="1"/>
  <c r="O9" i="1" s="1"/>
  <c r="Q8" i="1"/>
  <c r="R8" i="1" s="1"/>
  <c r="S8" i="1" s="1"/>
  <c r="T8" i="1" s="1"/>
  <c r="M8" i="1"/>
  <c r="O8" i="1" s="1"/>
  <c r="Q7" i="1"/>
  <c r="R7" i="1" s="1"/>
  <c r="S7" i="1" s="1"/>
  <c r="T7" i="1" s="1"/>
  <c r="M7" i="1"/>
  <c r="O7" i="1" s="1"/>
  <c r="D147" i="1" a="1"/>
  <c r="D147" i="1" s="1"/>
  <c r="D142" i="1" a="1"/>
  <c r="D142" i="1" s="1"/>
  <c r="D137" i="1" a="1"/>
  <c r="D137" i="1" s="1"/>
  <c r="D132" i="1" a="1"/>
  <c r="D132" i="1" s="1"/>
  <c r="D127" i="1" a="1"/>
  <c r="D127" i="1" s="1"/>
  <c r="D122" i="1" a="1"/>
  <c r="D122" i="1" s="1"/>
  <c r="D117" i="1" a="1"/>
  <c r="D117" i="1" s="1"/>
  <c r="D112" i="1" a="1"/>
  <c r="D112" i="1" s="1"/>
  <c r="D107" i="1" a="1"/>
  <c r="D107" i="1" s="1"/>
  <c r="D102" i="1" a="1"/>
  <c r="D102" i="1" s="1"/>
  <c r="D97" i="1" a="1"/>
  <c r="D97" i="1" s="1"/>
  <c r="D92" i="1" a="1"/>
  <c r="D92" i="1" s="1"/>
  <c r="D87" i="1" a="1"/>
  <c r="D87" i="1" s="1"/>
  <c r="D82" i="1" a="1"/>
  <c r="D82" i="1" s="1"/>
  <c r="D77" i="1" a="1"/>
  <c r="D77" i="1" s="1"/>
  <c r="D72" i="1" a="1"/>
  <c r="D72" i="1" s="1"/>
  <c r="D67" i="1" a="1"/>
  <c r="D67" i="1" s="1"/>
  <c r="D62" i="1" a="1"/>
  <c r="D62" i="1" s="1"/>
  <c r="D57" i="1" a="1"/>
  <c r="D57" i="1" s="1"/>
  <c r="D52" i="1" a="1"/>
  <c r="D52" i="1" s="1"/>
  <c r="D47" i="1" a="1"/>
  <c r="D47" i="1" s="1"/>
  <c r="D42" i="1" a="1"/>
  <c r="D42" i="1" s="1"/>
  <c r="D37" i="1" a="1"/>
  <c r="D37" i="1" s="1"/>
  <c r="D32" i="1" a="1"/>
  <c r="D32" i="1" s="1"/>
  <c r="D27" i="1" a="1"/>
  <c r="D27" i="1" s="1"/>
  <c r="D22" i="1" a="1"/>
  <c r="D22" i="1" s="1"/>
  <c r="D17" i="1" a="1"/>
  <c r="D17" i="1" s="1"/>
  <c r="D12" i="1" a="1"/>
  <c r="D12" i="1" s="1"/>
  <c r="D7" i="1" a="1"/>
  <c r="D7" i="1" s="1"/>
  <c r="Q6" i="1"/>
  <c r="Q5" i="1"/>
  <c r="R5" i="1" s="1"/>
  <c r="S5" i="1" s="1"/>
  <c r="T5" i="1" s="1"/>
  <c r="U5" i="1" s="1"/>
  <c r="Q4" i="1"/>
  <c r="R4" i="1" s="1"/>
  <c r="S4" i="1" s="1"/>
  <c r="T4" i="1" s="1"/>
  <c r="U4" i="1" s="1"/>
  <c r="Q3" i="1"/>
  <c r="R3" i="1" s="1"/>
  <c r="S3" i="1" s="1"/>
  <c r="T3" i="1" s="1"/>
  <c r="U3" i="1" s="1"/>
  <c r="Q2" i="1"/>
  <c r="M6" i="1"/>
  <c r="O6" i="1" s="1"/>
  <c r="M5" i="1"/>
  <c r="O5" i="1" s="1"/>
  <c r="M4" i="1"/>
  <c r="O4" i="1" s="1"/>
  <c r="M3" i="1"/>
  <c r="O3" i="1" s="1"/>
  <c r="M2" i="1"/>
  <c r="O2" i="1" s="1"/>
  <c r="R2" i="1" s="1"/>
  <c r="S2" i="1" s="1"/>
  <c r="T2" i="1" s="1"/>
  <c r="C152" i="3" l="1"/>
  <c r="D138" i="3"/>
  <c r="C138" i="4"/>
  <c r="D102" i="3"/>
  <c r="C102" i="4"/>
  <c r="D42" i="3"/>
  <c r="C42" i="4"/>
  <c r="D18" i="3"/>
  <c r="C18" i="4"/>
  <c r="D149" i="3"/>
  <c r="C149" i="4"/>
  <c r="D137" i="3"/>
  <c r="C137" i="4"/>
  <c r="D125" i="3"/>
  <c r="C125" i="4"/>
  <c r="D113" i="3"/>
  <c r="C113" i="4"/>
  <c r="D101" i="3"/>
  <c r="C101" i="4"/>
  <c r="D89" i="3"/>
  <c r="C89" i="4"/>
  <c r="D77" i="3"/>
  <c r="C77" i="4"/>
  <c r="D65" i="3"/>
  <c r="C65" i="4"/>
  <c r="D53" i="3"/>
  <c r="C53" i="4"/>
  <c r="D41" i="3"/>
  <c r="C41" i="4"/>
  <c r="D29" i="3"/>
  <c r="C29" i="4"/>
  <c r="D17" i="3"/>
  <c r="C17" i="4"/>
  <c r="D5" i="3"/>
  <c r="C5" i="4"/>
  <c r="D30" i="3"/>
  <c r="C30" i="4"/>
  <c r="D28" i="3"/>
  <c r="C28" i="4"/>
  <c r="D147" i="3"/>
  <c r="C147" i="4"/>
  <c r="D135" i="3"/>
  <c r="C135" i="4"/>
  <c r="D111" i="3"/>
  <c r="C111" i="4"/>
  <c r="D99" i="3"/>
  <c r="C99" i="4"/>
  <c r="D87" i="3"/>
  <c r="C87" i="4"/>
  <c r="D75" i="3"/>
  <c r="C75" i="4"/>
  <c r="D51" i="3"/>
  <c r="C51" i="4"/>
  <c r="D39" i="3"/>
  <c r="C39" i="4"/>
  <c r="D27" i="3"/>
  <c r="C27" i="4"/>
  <c r="D15" i="3"/>
  <c r="C15" i="4"/>
  <c r="D3" i="3"/>
  <c r="C3" i="4"/>
  <c r="D126" i="3"/>
  <c r="C126" i="4"/>
  <c r="D88" i="3"/>
  <c r="C88" i="4"/>
  <c r="D123" i="3"/>
  <c r="C123" i="4"/>
  <c r="D63" i="3"/>
  <c r="C63" i="4"/>
  <c r="D78" i="3"/>
  <c r="C78" i="4"/>
  <c r="D148" i="3"/>
  <c r="C148" i="4"/>
  <c r="C133" i="4"/>
  <c r="D133" i="3"/>
  <c r="C85" i="4"/>
  <c r="D85" i="3"/>
  <c r="C49" i="4"/>
  <c r="D49" i="3"/>
  <c r="C37" i="4"/>
  <c r="D37" i="3"/>
  <c r="C13" i="4"/>
  <c r="D13" i="3"/>
  <c r="D150" i="3"/>
  <c r="C150" i="4"/>
  <c r="D6" i="3"/>
  <c r="C6" i="4"/>
  <c r="D136" i="3"/>
  <c r="C136" i="4"/>
  <c r="D76" i="3"/>
  <c r="C76" i="4"/>
  <c r="D16" i="3"/>
  <c r="C16" i="4"/>
  <c r="C145" i="4"/>
  <c r="D145" i="3"/>
  <c r="C121" i="4"/>
  <c r="D121" i="3"/>
  <c r="C109" i="4"/>
  <c r="D109" i="3"/>
  <c r="C97" i="4"/>
  <c r="D97" i="3"/>
  <c r="C73" i="4"/>
  <c r="D73" i="3"/>
  <c r="C61" i="4"/>
  <c r="D61" i="3"/>
  <c r="C25" i="4"/>
  <c r="D25" i="3"/>
  <c r="C144" i="4"/>
  <c r="D144" i="3"/>
  <c r="C132" i="4"/>
  <c r="D132" i="3"/>
  <c r="C120" i="4"/>
  <c r="D120" i="3"/>
  <c r="C108" i="4"/>
  <c r="D108" i="3"/>
  <c r="C96" i="4"/>
  <c r="D96" i="3"/>
  <c r="C84" i="4"/>
  <c r="D84" i="3"/>
  <c r="C72" i="4"/>
  <c r="D72" i="3"/>
  <c r="C60" i="4"/>
  <c r="D60" i="3"/>
  <c r="C48" i="4"/>
  <c r="D48" i="3"/>
  <c r="C36" i="4"/>
  <c r="D36" i="3"/>
  <c r="C24" i="4"/>
  <c r="D24" i="3"/>
  <c r="C12" i="4"/>
  <c r="D12" i="3"/>
  <c r="D114" i="3"/>
  <c r="C114" i="4"/>
  <c r="D112" i="3"/>
  <c r="C112" i="4"/>
  <c r="D40" i="3"/>
  <c r="C40" i="4"/>
  <c r="C143" i="4"/>
  <c r="D143" i="3"/>
  <c r="C131" i="4"/>
  <c r="D131" i="3"/>
  <c r="C119" i="4"/>
  <c r="D119" i="3"/>
  <c r="C107" i="4"/>
  <c r="D107" i="3"/>
  <c r="C95" i="4"/>
  <c r="D95" i="3"/>
  <c r="C83" i="4"/>
  <c r="D83" i="3"/>
  <c r="C71" i="4"/>
  <c r="D71" i="3"/>
  <c r="C59" i="4"/>
  <c r="D59" i="3"/>
  <c r="C47" i="4"/>
  <c r="D47" i="3"/>
  <c r="C35" i="4"/>
  <c r="D35" i="3"/>
  <c r="C23" i="4"/>
  <c r="D23" i="3"/>
  <c r="C11" i="4"/>
  <c r="D11" i="3"/>
  <c r="D90" i="3"/>
  <c r="C90" i="4"/>
  <c r="D64" i="3"/>
  <c r="C64" i="4"/>
  <c r="C2" i="4"/>
  <c r="D2" i="3"/>
  <c r="C130" i="4"/>
  <c r="D130" i="3"/>
  <c r="C94" i="4"/>
  <c r="D94" i="3"/>
  <c r="C58" i="4"/>
  <c r="D58" i="3"/>
  <c r="C46" i="4"/>
  <c r="D46" i="3"/>
  <c r="C34" i="4"/>
  <c r="D34" i="3"/>
  <c r="C10" i="4"/>
  <c r="D10" i="3"/>
  <c r="D146" i="3"/>
  <c r="C146" i="4"/>
  <c r="D134" i="3"/>
  <c r="C134" i="4"/>
  <c r="D122" i="3"/>
  <c r="C122" i="4"/>
  <c r="D110" i="3"/>
  <c r="C110" i="4"/>
  <c r="D98" i="3"/>
  <c r="C98" i="4"/>
  <c r="D86" i="3"/>
  <c r="C86" i="4"/>
  <c r="D74" i="3"/>
  <c r="C74" i="4"/>
  <c r="D62" i="3"/>
  <c r="C62" i="4"/>
  <c r="D54" i="3"/>
  <c r="C54" i="4"/>
  <c r="D124" i="3"/>
  <c r="C124" i="4"/>
  <c r="D52" i="3"/>
  <c r="C52" i="4"/>
  <c r="C82" i="4"/>
  <c r="D82" i="3"/>
  <c r="D50" i="3"/>
  <c r="C50" i="4"/>
  <c r="D38" i="3"/>
  <c r="C38" i="4"/>
  <c r="D26" i="3"/>
  <c r="C26" i="4"/>
  <c r="D14" i="3"/>
  <c r="C14" i="4"/>
  <c r="D66" i="3"/>
  <c r="C66" i="4"/>
  <c r="D100" i="3"/>
  <c r="C100" i="4"/>
  <c r="D4" i="3"/>
  <c r="C4" i="4"/>
  <c r="C142" i="4"/>
  <c r="D142" i="3"/>
  <c r="C118" i="4"/>
  <c r="D118" i="3"/>
  <c r="C106" i="4"/>
  <c r="D106" i="3"/>
  <c r="C70" i="4"/>
  <c r="D70" i="3"/>
  <c r="C22" i="4"/>
  <c r="D22" i="3"/>
  <c r="D141" i="3"/>
  <c r="D129" i="3"/>
  <c r="D117" i="3"/>
  <c r="D105" i="3"/>
  <c r="D93" i="3"/>
  <c r="D81" i="3"/>
  <c r="D69" i="3"/>
  <c r="D57" i="3"/>
  <c r="D45" i="3"/>
  <c r="D33" i="3"/>
  <c r="D21" i="3"/>
  <c r="D9" i="3"/>
  <c r="U16" i="1"/>
  <c r="U22" i="1"/>
  <c r="U28" i="1"/>
  <c r="U107" i="1"/>
  <c r="U96" i="1"/>
  <c r="U102" i="1"/>
  <c r="U108" i="1"/>
  <c r="U114" i="1"/>
  <c r="U120" i="1"/>
  <c r="U126" i="1"/>
  <c r="U137" i="1"/>
  <c r="U143" i="1"/>
  <c r="U149" i="1"/>
  <c r="U11" i="1"/>
  <c r="U17" i="1"/>
  <c r="U23" i="1"/>
  <c r="U37" i="1"/>
  <c r="U43" i="1"/>
  <c r="U49" i="1"/>
  <c r="U55" i="1"/>
  <c r="U61" i="1"/>
  <c r="U73" i="1"/>
  <c r="U79" i="1"/>
  <c r="U85" i="1"/>
  <c r="U91" i="1"/>
  <c r="U131" i="1"/>
  <c r="U97" i="1"/>
  <c r="U103" i="1"/>
  <c r="U93" i="1"/>
  <c r="U32" i="1"/>
  <c r="U38" i="1"/>
  <c r="U44" i="1"/>
  <c r="U62" i="1"/>
  <c r="U7" i="1"/>
  <c r="U25" i="1"/>
  <c r="U19" i="1"/>
  <c r="U24" i="1"/>
  <c r="U8" i="1"/>
  <c r="U20" i="1"/>
  <c r="U26" i="1"/>
  <c r="U14" i="1"/>
  <c r="U82" i="1"/>
  <c r="U9" i="1"/>
  <c r="U13" i="1"/>
  <c r="U15" i="1"/>
  <c r="U21" i="1"/>
  <c r="U27" i="1"/>
  <c r="U10" i="1"/>
  <c r="U86" i="1"/>
  <c r="U92" i="1"/>
  <c r="U109" i="1"/>
  <c r="U115" i="1"/>
  <c r="U121" i="1"/>
  <c r="U132" i="1"/>
  <c r="U138" i="1"/>
  <c r="U150" i="1"/>
  <c r="U80" i="1"/>
  <c r="U33" i="1"/>
  <c r="R39" i="1"/>
  <c r="S39" i="1" s="1"/>
  <c r="T39" i="1" s="1"/>
  <c r="U39" i="1" s="1"/>
  <c r="R45" i="1"/>
  <c r="S45" i="1" s="1"/>
  <c r="T45" i="1" s="1"/>
  <c r="U45" i="1" s="1"/>
  <c r="R51" i="1"/>
  <c r="S51" i="1" s="1"/>
  <c r="T51" i="1" s="1"/>
  <c r="U51" i="1" s="1"/>
  <c r="R57" i="1"/>
  <c r="S57" i="1" s="1"/>
  <c r="T57" i="1" s="1"/>
  <c r="U57" i="1" s="1"/>
  <c r="R63" i="1"/>
  <c r="S63" i="1" s="1"/>
  <c r="T63" i="1" s="1"/>
  <c r="U63" i="1" s="1"/>
  <c r="R69" i="1"/>
  <c r="S69" i="1" s="1"/>
  <c r="T69" i="1" s="1"/>
  <c r="U69" i="1" s="1"/>
  <c r="R75" i="1"/>
  <c r="S75" i="1" s="1"/>
  <c r="T75" i="1" s="1"/>
  <c r="U75" i="1" s="1"/>
  <c r="R81" i="1"/>
  <c r="S81" i="1" s="1"/>
  <c r="T81" i="1" s="1"/>
  <c r="U81" i="1" s="1"/>
  <c r="R98" i="1"/>
  <c r="S98" i="1" s="1"/>
  <c r="T98" i="1" s="1"/>
  <c r="U98" i="1" s="1"/>
  <c r="R104" i="1"/>
  <c r="S104" i="1" s="1"/>
  <c r="T104" i="1" s="1"/>
  <c r="U104" i="1" s="1"/>
  <c r="U74" i="1"/>
  <c r="U87" i="1"/>
  <c r="U110" i="1"/>
  <c r="U116" i="1"/>
  <c r="U122" i="1"/>
  <c r="U133" i="1"/>
  <c r="U139" i="1"/>
  <c r="U145" i="1"/>
  <c r="U151" i="1"/>
  <c r="U67" i="1"/>
  <c r="U68" i="1"/>
  <c r="U127" i="1"/>
  <c r="R34" i="1"/>
  <c r="S34" i="1" s="1"/>
  <c r="T34" i="1" s="1"/>
  <c r="U34" i="1" s="1"/>
  <c r="R40" i="1"/>
  <c r="S40" i="1" s="1"/>
  <c r="T40" i="1" s="1"/>
  <c r="U40" i="1" s="1"/>
  <c r="R46" i="1"/>
  <c r="S46" i="1" s="1"/>
  <c r="T46" i="1" s="1"/>
  <c r="U46" i="1" s="1"/>
  <c r="R52" i="1"/>
  <c r="S52" i="1" s="1"/>
  <c r="T52" i="1" s="1"/>
  <c r="U52" i="1" s="1"/>
  <c r="R58" i="1"/>
  <c r="S58" i="1" s="1"/>
  <c r="T58" i="1" s="1"/>
  <c r="U58" i="1" s="1"/>
  <c r="R64" i="1"/>
  <c r="S64" i="1" s="1"/>
  <c r="T64" i="1" s="1"/>
  <c r="U64" i="1" s="1"/>
  <c r="R70" i="1"/>
  <c r="S70" i="1" s="1"/>
  <c r="T70" i="1" s="1"/>
  <c r="U70" i="1" s="1"/>
  <c r="R76" i="1"/>
  <c r="S76" i="1" s="1"/>
  <c r="T76" i="1" s="1"/>
  <c r="U76" i="1" s="1"/>
  <c r="R99" i="1"/>
  <c r="S99" i="1" s="1"/>
  <c r="T99" i="1" s="1"/>
  <c r="U99" i="1" s="1"/>
  <c r="R105" i="1"/>
  <c r="S105" i="1" s="1"/>
  <c r="T105" i="1" s="1"/>
  <c r="U105" i="1" s="1"/>
  <c r="R128" i="1"/>
  <c r="S128" i="1" s="1"/>
  <c r="T128" i="1" s="1"/>
  <c r="U128" i="1" s="1"/>
  <c r="U12" i="1"/>
  <c r="U50" i="1"/>
  <c r="U88" i="1"/>
  <c r="U111" i="1"/>
  <c r="U117" i="1"/>
  <c r="U123" i="1"/>
  <c r="U134" i="1"/>
  <c r="U140" i="1"/>
  <c r="U146" i="1"/>
  <c r="U35" i="1"/>
  <c r="U41" i="1"/>
  <c r="U47" i="1"/>
  <c r="R59" i="1"/>
  <c r="S59" i="1" s="1"/>
  <c r="T59" i="1" s="1"/>
  <c r="U59" i="1" s="1"/>
  <c r="R65" i="1"/>
  <c r="S65" i="1" s="1"/>
  <c r="T65" i="1" s="1"/>
  <c r="U65" i="1" s="1"/>
  <c r="R71" i="1"/>
  <c r="S71" i="1" s="1"/>
  <c r="T71" i="1" s="1"/>
  <c r="U71" i="1" s="1"/>
  <c r="R77" i="1"/>
  <c r="S77" i="1" s="1"/>
  <c r="T77" i="1" s="1"/>
  <c r="U77" i="1" s="1"/>
  <c r="R94" i="1"/>
  <c r="S94" i="1" s="1"/>
  <c r="T94" i="1" s="1"/>
  <c r="U94" i="1" s="1"/>
  <c r="R100" i="1"/>
  <c r="S100" i="1" s="1"/>
  <c r="T100" i="1" s="1"/>
  <c r="U100" i="1" s="1"/>
  <c r="R106" i="1"/>
  <c r="S106" i="1" s="1"/>
  <c r="T106" i="1" s="1"/>
  <c r="U106" i="1" s="1"/>
  <c r="R129" i="1"/>
  <c r="S129" i="1" s="1"/>
  <c r="T129" i="1" s="1"/>
  <c r="U129" i="1" s="1"/>
  <c r="U29" i="1"/>
  <c r="U83" i="1"/>
  <c r="U89" i="1"/>
  <c r="U112" i="1"/>
  <c r="U118" i="1"/>
  <c r="U124" i="1"/>
  <c r="U141" i="1"/>
  <c r="U147" i="1"/>
  <c r="U18" i="1"/>
  <c r="U30" i="1"/>
  <c r="R36" i="1"/>
  <c r="S36" i="1" s="1"/>
  <c r="T36" i="1" s="1"/>
  <c r="U36" i="1" s="1"/>
  <c r="R42" i="1"/>
  <c r="S42" i="1" s="1"/>
  <c r="T42" i="1" s="1"/>
  <c r="U42" i="1" s="1"/>
  <c r="R48" i="1"/>
  <c r="S48" i="1" s="1"/>
  <c r="T48" i="1" s="1"/>
  <c r="U48" i="1" s="1"/>
  <c r="R54" i="1"/>
  <c r="S54" i="1" s="1"/>
  <c r="T54" i="1" s="1"/>
  <c r="U54" i="1" s="1"/>
  <c r="R66" i="1"/>
  <c r="S66" i="1" s="1"/>
  <c r="T66" i="1" s="1"/>
  <c r="U66" i="1" s="1"/>
  <c r="R72" i="1"/>
  <c r="S72" i="1" s="1"/>
  <c r="T72" i="1" s="1"/>
  <c r="U72" i="1" s="1"/>
  <c r="R78" i="1"/>
  <c r="S78" i="1" s="1"/>
  <c r="T78" i="1" s="1"/>
  <c r="U78" i="1" s="1"/>
  <c r="R95" i="1"/>
  <c r="S95" i="1" s="1"/>
  <c r="T95" i="1" s="1"/>
  <c r="U95" i="1" s="1"/>
  <c r="R101" i="1"/>
  <c r="S101" i="1" s="1"/>
  <c r="T101" i="1" s="1"/>
  <c r="U101" i="1" s="1"/>
  <c r="R130" i="1"/>
  <c r="S130" i="1" s="1"/>
  <c r="T130" i="1" s="1"/>
  <c r="U130" i="1" s="1"/>
  <c r="R84" i="1"/>
  <c r="S84" i="1" s="1"/>
  <c r="T84" i="1" s="1"/>
  <c r="U84" i="1" s="1"/>
  <c r="R90" i="1"/>
  <c r="S90" i="1" s="1"/>
  <c r="T90" i="1" s="1"/>
  <c r="U90" i="1" s="1"/>
  <c r="R113" i="1"/>
  <c r="S113" i="1" s="1"/>
  <c r="T113" i="1" s="1"/>
  <c r="U113" i="1" s="1"/>
  <c r="R119" i="1"/>
  <c r="S119" i="1" s="1"/>
  <c r="T119" i="1" s="1"/>
  <c r="U119" i="1" s="1"/>
  <c r="R125" i="1"/>
  <c r="S125" i="1" s="1"/>
  <c r="T125" i="1" s="1"/>
  <c r="U125" i="1" s="1"/>
  <c r="R136" i="1"/>
  <c r="S136" i="1" s="1"/>
  <c r="T136" i="1" s="1"/>
  <c r="U136" i="1" s="1"/>
  <c r="R142" i="1"/>
  <c r="S142" i="1" s="1"/>
  <c r="T142" i="1" s="1"/>
  <c r="U142" i="1" s="1"/>
  <c r="R148" i="1"/>
  <c r="S148" i="1" s="1"/>
  <c r="T148" i="1" s="1"/>
  <c r="U148" i="1" s="1"/>
  <c r="R144" i="1"/>
  <c r="S144" i="1" s="1"/>
  <c r="T144" i="1" s="1"/>
  <c r="U144" i="1" s="1"/>
  <c r="R135" i="1"/>
  <c r="S135" i="1" s="1"/>
  <c r="T135" i="1" s="1"/>
  <c r="U135" i="1" s="1"/>
  <c r="R60" i="1"/>
  <c r="S60" i="1" s="1"/>
  <c r="T60" i="1" s="1"/>
  <c r="U60" i="1" s="1"/>
  <c r="R56" i="1"/>
  <c r="S56" i="1" s="1"/>
  <c r="T56" i="1" s="1"/>
  <c r="U56" i="1" s="1"/>
  <c r="R53" i="1"/>
  <c r="S53" i="1" s="1"/>
  <c r="T53" i="1" s="1"/>
  <c r="U53" i="1" s="1"/>
  <c r="R31" i="1"/>
  <c r="S31" i="1" s="1"/>
  <c r="T31" i="1" s="1"/>
  <c r="U31" i="1" s="1"/>
  <c r="D15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<sst xmlns="http://schemas.openxmlformats.org/spreadsheetml/2006/main" count="1690" uniqueCount="327">
  <si>
    <t>Name</t>
  </si>
  <si>
    <t>Age (Up to 35)</t>
  </si>
  <si>
    <t>Kevin Durant</t>
  </si>
  <si>
    <t>Bradley Beal</t>
  </si>
  <si>
    <t>Devin Booker</t>
  </si>
  <si>
    <t>Grayson Allen</t>
  </si>
  <si>
    <t>Royce O'Neale</t>
  </si>
  <si>
    <t>Position</t>
  </si>
  <si>
    <t>Team</t>
  </si>
  <si>
    <t>NBA_Games_Per_Season</t>
  </si>
  <si>
    <t>Risk_Loading(%)</t>
  </si>
  <si>
    <t>Admin_Loading(%)</t>
  </si>
  <si>
    <t>PHX</t>
  </si>
  <si>
    <t>Injury_%</t>
  </si>
  <si>
    <t>MIN</t>
  </si>
  <si>
    <t>Rudy Gobert</t>
  </si>
  <si>
    <t>Contract_Salary</t>
  </si>
  <si>
    <t>Contract_Length</t>
  </si>
  <si>
    <t>Coverage_%</t>
  </si>
  <si>
    <t>Career_Missed_Games</t>
  </si>
  <si>
    <t>Seasons_Played</t>
  </si>
  <si>
    <t>Career_Average_Games_Missed</t>
  </si>
  <si>
    <t>Games_Missed_Past_Two_Seasons</t>
  </si>
  <si>
    <t>Average_Games_Missed_Past_Two_Seasons</t>
  </si>
  <si>
    <t>Expected_Games_Missed_Per_Season (Weighted Average: 60% Average of Past 2 Seasons (or 1 season if only available, 40% Career Average games Missed)</t>
  </si>
  <si>
    <t>Expected_Injured_for_41_Games_On_Injury_Incident_%</t>
  </si>
  <si>
    <t>Games_Played</t>
  </si>
  <si>
    <t>No</t>
  </si>
  <si>
    <t>Yes</t>
  </si>
  <si>
    <t>Annual_Expected_Loss</t>
  </si>
  <si>
    <t>Annual_Premium</t>
  </si>
  <si>
    <t>Anthony Edwards</t>
  </si>
  <si>
    <t>Julius Randle</t>
  </si>
  <si>
    <t>Jaden McDaniels</t>
  </si>
  <si>
    <t>F</t>
  </si>
  <si>
    <t>G</t>
  </si>
  <si>
    <t>C</t>
  </si>
  <si>
    <t>Loss_Ratio</t>
  </si>
  <si>
    <t>Donte DiVincenzo</t>
  </si>
  <si>
    <t>Jalen Johnson</t>
  </si>
  <si>
    <t>Trae Young</t>
  </si>
  <si>
    <t>Onyeka Okongwu</t>
  </si>
  <si>
    <t>Terance Mann</t>
  </si>
  <si>
    <t>Zaccharie Risacher</t>
  </si>
  <si>
    <t>ATL</t>
  </si>
  <si>
    <t>Jayson Tatum</t>
  </si>
  <si>
    <t>Jaylen Brown</t>
  </si>
  <si>
    <t>Derrick White</t>
  </si>
  <si>
    <t>Jrue Holiday</t>
  </si>
  <si>
    <t>Sam Hauser</t>
  </si>
  <si>
    <t>BOS</t>
  </si>
  <si>
    <t>Nic Claxton</t>
  </si>
  <si>
    <t>Cameron Johnson</t>
  </si>
  <si>
    <t>Noah Clowney</t>
  </si>
  <si>
    <t>Dariq Whitehead</t>
  </si>
  <si>
    <t>Maxwell Lewis</t>
  </si>
  <si>
    <t>BRK</t>
  </si>
  <si>
    <t>Patrick Williams</t>
  </si>
  <si>
    <t>Nikola Vučević</t>
  </si>
  <si>
    <t>Lonzo Ball</t>
  </si>
  <si>
    <t>Matas Buzelis</t>
  </si>
  <si>
    <t>Jalen Smith</t>
  </si>
  <si>
    <t>CHI</t>
  </si>
  <si>
    <t>LaMelo Ball</t>
  </si>
  <si>
    <t>Miles Bridges</t>
  </si>
  <si>
    <t>Josh Green</t>
  </si>
  <si>
    <t>Grant Williams</t>
  </si>
  <si>
    <t>Brandon Miller</t>
  </si>
  <si>
    <t>CHA</t>
  </si>
  <si>
    <t>Evan Mobley</t>
  </si>
  <si>
    <t>Donovan Mitchell</t>
  </si>
  <si>
    <t>Darius Garland</t>
  </si>
  <si>
    <t>Jarrett Allen</t>
  </si>
  <si>
    <t>De'Andre Hunter</t>
  </si>
  <si>
    <t>CLE</t>
  </si>
  <si>
    <t>Anthony Davis</t>
  </si>
  <si>
    <t>Kyrie Irving</t>
  </si>
  <si>
    <t>Klay Thompson</t>
  </si>
  <si>
    <t>Caleb Martin</t>
  </si>
  <si>
    <t>Max Christie</t>
  </si>
  <si>
    <t>DAL</t>
  </si>
  <si>
    <t>Jamal Murray</t>
  </si>
  <si>
    <t>Nikola Jokić</t>
  </si>
  <si>
    <t>Aaron Gordon</t>
  </si>
  <si>
    <t>Michael Porter Jr.</t>
  </si>
  <si>
    <t>Zeke Nnaji</t>
  </si>
  <si>
    <t>Cade Cunningham</t>
  </si>
  <si>
    <t>Isaiah Stewart</t>
  </si>
  <si>
    <t>Ron Holland</t>
  </si>
  <si>
    <t>Tobias Harris</t>
  </si>
  <si>
    <t>Ausar Thompson</t>
  </si>
  <si>
    <t>DET</t>
  </si>
  <si>
    <t>DEN</t>
  </si>
  <si>
    <t>Stephen Curry</t>
  </si>
  <si>
    <t>Jimmy Butler</t>
  </si>
  <si>
    <t>Draymond Green</t>
  </si>
  <si>
    <t>Moses Moody</t>
  </si>
  <si>
    <t>Buddy Hield</t>
  </si>
  <si>
    <t>GSW</t>
  </si>
  <si>
    <t>Alperen Şengün</t>
  </si>
  <si>
    <t>Jalen Green</t>
  </si>
  <si>
    <t>Fred VanVleet</t>
  </si>
  <si>
    <t>Dillon Brooks</t>
  </si>
  <si>
    <t>Reed Sheppard</t>
  </si>
  <si>
    <t>HOU</t>
  </si>
  <si>
    <t>Tyrese Haliburton</t>
  </si>
  <si>
    <t>Pascal Siakam</t>
  </si>
  <si>
    <t>Andrew Nembhard</t>
  </si>
  <si>
    <t>Obi Toppin</t>
  </si>
  <si>
    <t>T.J. McConnell</t>
  </si>
  <si>
    <t>IND</t>
  </si>
  <si>
    <t>Kawhi Leonard</t>
  </si>
  <si>
    <t>Ivica Zubac</t>
  </si>
  <si>
    <t>James Harden</t>
  </si>
  <si>
    <t>Bogdan Bogdanović</t>
  </si>
  <si>
    <t>Norman Powell</t>
  </si>
  <si>
    <t>LAC</t>
  </si>
  <si>
    <t>Luka Dončić</t>
  </si>
  <si>
    <t>LeBron James</t>
  </si>
  <si>
    <t>Jarred Vanderbilt</t>
  </si>
  <si>
    <t>Austin Reaves</t>
  </si>
  <si>
    <t>Rui Hachimura</t>
  </si>
  <si>
    <t>LAL</t>
  </si>
  <si>
    <t>Desmond Bane</t>
  </si>
  <si>
    <t>Ja Morant</t>
  </si>
  <si>
    <t>Brandon Clarke</t>
  </si>
  <si>
    <t>Jaren Jackson Jr.</t>
  </si>
  <si>
    <t>Zach Edey</t>
  </si>
  <si>
    <t>MEM</t>
  </si>
  <si>
    <t>Bam Adebayo</t>
  </si>
  <si>
    <t>Tyler Herro</t>
  </si>
  <si>
    <t>Andrew Wiggins</t>
  </si>
  <si>
    <t>Terry Rozier</t>
  </si>
  <si>
    <t>Duncan Robinson</t>
  </si>
  <si>
    <t>MIA</t>
  </si>
  <si>
    <t>Giannis Antetokounmpo</t>
  </si>
  <si>
    <t>Damian Lillard</t>
  </si>
  <si>
    <t>Kyle Kuzma</t>
  </si>
  <si>
    <t>Bobby Portis</t>
  </si>
  <si>
    <t>Pat Connaughton</t>
  </si>
  <si>
    <t>MIL</t>
  </si>
  <si>
    <t>Zion Williamson</t>
  </si>
  <si>
    <t>Trey Murphy III</t>
  </si>
  <si>
    <t>Dejounte Murray</t>
  </si>
  <si>
    <t>CJ McCollum</t>
  </si>
  <si>
    <t>Herbert Jones</t>
  </si>
  <si>
    <t>NOP</t>
  </si>
  <si>
    <t>OG Anunoby</t>
  </si>
  <si>
    <t>Karl-Anthony Towns</t>
  </si>
  <si>
    <t>Jalen Brunson</t>
  </si>
  <si>
    <t>Josh Hart</t>
  </si>
  <si>
    <t>Mikal Bridges</t>
  </si>
  <si>
    <t>NYK</t>
  </si>
  <si>
    <t>Alex Caruso</t>
  </si>
  <si>
    <t>Shai Gilgeous-Alexander</t>
  </si>
  <si>
    <t>Isaiah Hartenstein</t>
  </si>
  <si>
    <t>Luguentz Dort</t>
  </si>
  <si>
    <t>Isaiah Joe</t>
  </si>
  <si>
    <t>OKC</t>
  </si>
  <si>
    <t>Franz Wagner</t>
  </si>
  <si>
    <t>Jalen Suggs</t>
  </si>
  <si>
    <t>Wendell Carter Jr.</t>
  </si>
  <si>
    <t>Jonathan Isaac</t>
  </si>
  <si>
    <t>Kentavious Caldwell-Pope</t>
  </si>
  <si>
    <t>ORL</t>
  </si>
  <si>
    <t>Joel Embiid</t>
  </si>
  <si>
    <t>Tyrese Maxey</t>
  </si>
  <si>
    <t>Paul George</t>
  </si>
  <si>
    <t>Jared McCain</t>
  </si>
  <si>
    <t>Kelly Oubre Jr.</t>
  </si>
  <si>
    <t>PHI</t>
  </si>
  <si>
    <t>Jerami Grant</t>
  </si>
  <si>
    <t>Deni Avdija</t>
  </si>
  <si>
    <t>Deandre Ayton</t>
  </si>
  <si>
    <t>Anfernee Simons</t>
  </si>
  <si>
    <t>Scoot Henderson</t>
  </si>
  <si>
    <t>POR</t>
  </si>
  <si>
    <t>Domantas Sabonis</t>
  </si>
  <si>
    <t>Zach LaVine</t>
  </si>
  <si>
    <t>Malik Monk</t>
  </si>
  <si>
    <t>DeMar DeRozan</t>
  </si>
  <si>
    <t>Jonas Valančiūnas</t>
  </si>
  <si>
    <t>SAC</t>
  </si>
  <si>
    <t>Devin Vassell</t>
  </si>
  <si>
    <t>De'Aaron Fox</t>
  </si>
  <si>
    <t>Keldon Johnson</t>
  </si>
  <si>
    <t>Stephon Castle</t>
  </si>
  <si>
    <t>Victor Wembanyama</t>
  </si>
  <si>
    <t>SAS</t>
  </si>
  <si>
    <t>Scottie Barnes</t>
  </si>
  <si>
    <t>Immanuel Quickley</t>
  </si>
  <si>
    <t>Brandon Ingram</t>
  </si>
  <si>
    <t>RJ Barrett</t>
  </si>
  <si>
    <t>Jakob Poeltl</t>
  </si>
  <si>
    <t>TOR</t>
  </si>
  <si>
    <t>Lauri Markkanen</t>
  </si>
  <si>
    <t>John Collins</t>
  </si>
  <si>
    <t>Cody Williams</t>
  </si>
  <si>
    <t>Collin Sexton</t>
  </si>
  <si>
    <t>Jordan Clarkson</t>
  </si>
  <si>
    <t>UTA</t>
  </si>
  <si>
    <t>Jordan Poole</t>
  </si>
  <si>
    <t>Corey Kispert</t>
  </si>
  <si>
    <t>Alex Sarr</t>
  </si>
  <si>
    <t>Khris Middleton</t>
  </si>
  <si>
    <t>Marcus Smart</t>
  </si>
  <si>
    <t>WAS</t>
  </si>
  <si>
    <t>Major_Injury_Surgery</t>
  </si>
  <si>
    <t>N/A</t>
  </si>
  <si>
    <t xml:space="preserve">Yes </t>
  </si>
  <si>
    <t>Hip (2018)</t>
  </si>
  <si>
    <t>Achilles (May 2025)</t>
  </si>
  <si>
    <t xml:space="preserve">Hip </t>
  </si>
  <si>
    <t>Left Ankle (2017)</t>
  </si>
  <si>
    <t>Right Wrist (2025)</t>
  </si>
  <si>
    <t>Left Meniscus (2018-2022), Left Meniscus and Cartilage Transplant (2023)</t>
  </si>
  <si>
    <t>Left Hand Ligament (June 2023), Right ACL (November 2024)</t>
  </si>
  <si>
    <t>Left Labrum(2019)</t>
  </si>
  <si>
    <t>Right Ankle Fracture (March 2023, March 2025), Right Wrist Fracture (March 2021, March 2025)</t>
  </si>
  <si>
    <t>Left Hand Fracture (2017)</t>
  </si>
  <si>
    <t>Left Wrist Ligament (2014, 2022)</t>
  </si>
  <si>
    <t>Right Hand Joint (2018)</t>
  </si>
  <si>
    <t>Right Shoulder Dislocation(April 2024), Left Ankle Arthroscopic (June 2023), Right Tibia Fracture (October 2014)</t>
  </si>
  <si>
    <t>Left Ankle Ligament (June 2021)</t>
  </si>
  <si>
    <t>Left Shoulder Labrum (January 2025)</t>
  </si>
  <si>
    <t>Left Pinky Finger Surgery Ligament (February 2024)</t>
  </si>
  <si>
    <t>Right Shoulder Labrum (July 2021)</t>
  </si>
  <si>
    <t>Right Hand Ligament (March 2020), Left Finger Fracture (December 2024)</t>
  </si>
  <si>
    <t>Achilles (June 2019), Right Foot Fracture (2014), Left Knee (2017)</t>
  </si>
  <si>
    <t>Left Wrist Ligament (May 2021)</t>
  </si>
  <si>
    <t>Left Foot Dislocation(August 2020)</t>
  </si>
  <si>
    <t>Right Leg Fracture (2014)</t>
  </si>
  <si>
    <t>Left Shoulder Labrum (2020)</t>
  </si>
  <si>
    <t>Left Knee Meniscus (2017), Right Knee Meniscus (2022)</t>
  </si>
  <si>
    <t>Left Wrist Dislocation (2021), Left Foot Stress Reaction (2024)</t>
  </si>
  <si>
    <t>Right Foot Fracture (2022-2023), Left Shin Stress Reaction (2024)</t>
  </si>
  <si>
    <t>Right Wrist Ligament (January 2025)</t>
  </si>
  <si>
    <t>Left Knee Arthoscopic Joint (December 2023)</t>
  </si>
  <si>
    <t>Jaw Surgery (2023)</t>
  </si>
  <si>
    <t>Right Wrist Tendon (November 2021), Right Knee Meniscus (2021), Right Knee Surgery (2024)</t>
  </si>
  <si>
    <t>Left Shoulder Labrum (2016), Extensive Achilles/Calf Issues (2020)</t>
  </si>
  <si>
    <t>Left Knee Surgery (2017), Left Hand Fracture (July 2024), Left ACL (March 2025)</t>
  </si>
  <si>
    <t>Left Knee ACL (June 2019), Right Achilles (November 2020)</t>
  </si>
  <si>
    <t>Right Foot Fracture (2014), Right Hip Strain (2025)</t>
  </si>
  <si>
    <t>Left ACL (April 2021)</t>
  </si>
  <si>
    <t>Left Foot Fracture (November 2014)</t>
  </si>
  <si>
    <t>Back Herniated Discs (2017), Lumbar Spine Surgery (2018), Back Surgery (2021)</t>
  </si>
  <si>
    <t>Underwriter Notes</t>
  </si>
  <si>
    <t xml:space="preserve">Left Shin Fracture (2022), </t>
  </si>
  <si>
    <t>Right Thumb Tendon (2024</t>
  </si>
  <si>
    <t>Blood Clot (March 2024)</t>
  </si>
  <si>
    <t xml:space="preserve">Right Ankle Ligament (2011, 2012), Left Hand Fracture (2019) </t>
  </si>
  <si>
    <t>Right Knee Meniscus (2018), Right Hand (2018)</t>
  </si>
  <si>
    <t>Left Thumb Ligament (2019)</t>
  </si>
  <si>
    <t>Right Toe Ligament (January 2019)</t>
  </si>
  <si>
    <t>Right Thumb Fracture (March 2025)</t>
  </si>
  <si>
    <t>Left Shoulder Labrum (June 2021)</t>
  </si>
  <si>
    <t>Right Fibula Fracture (No Surgery)</t>
  </si>
  <si>
    <t xml:space="preserve">Right Wrist Ligament (December 2021), </t>
  </si>
  <si>
    <t>Right ACL (July 2021), Knee Procedure (2024)</t>
  </si>
  <si>
    <t>High Right Ankle Sprain (March 2017)</t>
  </si>
  <si>
    <t>Right Knee Fracture (2021), Right Knee Patella Tendon (2022)</t>
  </si>
  <si>
    <t>Left Foot Fracture (February 2022)</t>
  </si>
  <si>
    <t>Torn Right Foot Tendon (No Surgery), Grade 2 MCL Sprain</t>
  </si>
  <si>
    <t>Right Midfoot Sprain Surgery (2024), Left Foot Bone Spur (2024), Fluid Buildup Left Knee</t>
  </si>
  <si>
    <t xml:space="preserve">Right Big Toe Fracture (2023), </t>
  </si>
  <si>
    <t>Right Shoulder Labrum (January 2024)</t>
  </si>
  <si>
    <t>Left Achilles (March 2023), Right PCL Sprain (March 2025, No Surgery)</t>
  </si>
  <si>
    <t>Left Meniscus (August 2020), Right Foot Stress Fracture (June 2022)</t>
  </si>
  <si>
    <t>Right Thumb UCL (December 2021)</t>
  </si>
  <si>
    <t>Right Hand Fracture (April 2023)</t>
  </si>
  <si>
    <t>Right Hand Ligament (January 2023)</t>
  </si>
  <si>
    <t>Left Knee Surgery (July 2023)</t>
  </si>
  <si>
    <t>Abdominal Surgery (2022), Left Achilles (2025)</t>
  </si>
  <si>
    <t>Right Hand Fracture (February 2022)</t>
  </si>
  <si>
    <t>Right Meniscus (2019), Right Jones Fracture (2021), Lower Back Bone Contusion (2024)</t>
  </si>
  <si>
    <t>Right Shoulder Labrum and Rotator Cuff Tear (March 2025)</t>
  </si>
  <si>
    <t>Right ACL (2018), Left Hand Fracture (October 2024), Right Achilles (January 2025)</t>
  </si>
  <si>
    <t>Left Foot Fracture (2013), Right UCL Thumb (April 2023), Right Shoulder Labrum (No Surgery), Right Foot Bone Contusion</t>
  </si>
  <si>
    <t>Left Wrist Fracture (January 2020), Right Shoulder Labrum (February 2025)</t>
  </si>
  <si>
    <t>Right Knee Surgery (2017), Right Elbow Loose Bone Fragment (February 2024)</t>
  </si>
  <si>
    <t>Left Knee Meniscus (March 2024)</t>
  </si>
  <si>
    <t>Right Shoulder Labrum (2020), Left Hand Fracture (2024)</t>
  </si>
  <si>
    <t>Right Knee Patella Tendon  (2019)</t>
  </si>
  <si>
    <t>Right Wrist Fracture (2022)</t>
  </si>
  <si>
    <t>Right Foot Plantar Fascia (2021, No Surgery)</t>
  </si>
  <si>
    <t>Left Shoulder Labrum (2022)</t>
  </si>
  <si>
    <t>Right Knee Arthroscopic Debridement Surgery (2020)</t>
  </si>
  <si>
    <t>Right Wrist Fracture (2019, No Surgery)</t>
  </si>
  <si>
    <t>Right Thumb Fracture (2021, No Surgery), Right Ankle Stress Fracture (2022), Left Knee Arthroscopic Surgery (March 2025)</t>
  </si>
  <si>
    <t>Left Thumb Ligament (2018), Left Hand Fracture (2023), Left Hand Fracture (2024)</t>
  </si>
  <si>
    <t>Left Knee Posterior Lateral Corner Injury and Medial Bone Contusion (January 2020), Left ACL + Meniscus (August 2020), Right Hamstring Surgery (March 2022), Left Adductor Muscle Surgery (2023)</t>
  </si>
  <si>
    <t xml:space="preserve">Right Foot Navicular Bone Stress Fracture (June 2014, 2nd Surgery: June 2015), Left Knee Meniscus (March 2017), Left Knee Meniscus (February 2024), Left Knee Arthroscopic Surgery (April 2025) </t>
  </si>
  <si>
    <t>Right Finger (March 2025, No Surgery)</t>
  </si>
  <si>
    <t>Right Compound Leg Fracture (August 2014), Right Shoulder Torn Tendon (2019), Left Shoulder Labrum (2019), Right Elbow UCL (2021), Groin Injury/Knee Hyperextension (2025)</t>
  </si>
  <si>
    <t>Left Knee Meniscus (December 2024)</t>
  </si>
  <si>
    <t xml:space="preserve">Left Thumb Ligament (March 2019), Right Knee Meniscus (2020), Left Wrist Fracture and Ligament Tear (2021, No Surgery), Left Hand Ligament (January 2023) </t>
  </si>
  <si>
    <t>Right Thumb UCL Ligament Sprain (December 2021)</t>
  </si>
  <si>
    <t>Right Fibula Fracture (No Surgery, April 2021)</t>
  </si>
  <si>
    <t xml:space="preserve">Left Knee Patellar Tendinopathy (No Surgery, March 2022), Right Thumb UCL (October 2023) </t>
  </si>
  <si>
    <t>Right Thumb Fracture UCL (No Surgery, December 2022)</t>
  </si>
  <si>
    <t>Left Knee ACL (February 2017), Right Foot Inflammation Surgery (February 2024)</t>
  </si>
  <si>
    <t>Left Adductor (2014)</t>
  </si>
  <si>
    <t>Left Thumb Dislocation (2018)</t>
  </si>
  <si>
    <t>Right Foot Stress Fracture (June 2024)</t>
  </si>
  <si>
    <t>Left Pinky Finger Tendon Surgery (February 2025)</t>
  </si>
  <si>
    <t>Right Shoulder Bone Contusion (December 2021), Deep Vein Thrombosis (Surgery for Blood Clot, February 2025)</t>
  </si>
  <si>
    <t>Left Hand Fracture (March 2024)</t>
  </si>
  <si>
    <t>Right Arm Deep Vein Thrombosis (March 2019), Right Pinky Surgery (June 2022), Left Ankle Sprain (No Surgery, April 2025)</t>
  </si>
  <si>
    <t>Left Elbow Partial UCL Tear (No Surgery, November 2024)</t>
  </si>
  <si>
    <t>Left Pinky Ligament (March 2024)</t>
  </si>
  <si>
    <t>Right Elbow (No Surgery 2018), Elevated Heart Rate and Fatigue (2019), Knee Injury Shutdown (No Surgery, March 2025)</t>
  </si>
  <si>
    <t>Left Ankle Ligament (No Surgery, February 2024)</t>
  </si>
  <si>
    <t>Left Knee Meniscus (November 2021), Left Hamstring (No Surgery, February 2023)</t>
  </si>
  <si>
    <t>Left Plantar Fascia (March 2025)</t>
  </si>
  <si>
    <t>Left Thumb Ligament (March 2025)</t>
  </si>
  <si>
    <t>Left Hamstring Surgery (September 2016), Left Knee MCL Sprain (2022), Knee Injury Shutdown (2025)</t>
  </si>
  <si>
    <t>Right Thumb Ligament (2018), Right Ring Finger Proximal Interphalangeal Joint (No Surgery, 2023), Left Foot Sprain Shutdown (2023)</t>
  </si>
  <si>
    <t>Age_Factor</t>
  </si>
  <si>
    <t>Contract_Year_Factor</t>
  </si>
  <si>
    <t>Injury_Factor</t>
  </si>
  <si>
    <t>Weight_Factor</t>
  </si>
  <si>
    <t>Position_Factor</t>
  </si>
  <si>
    <t>Percent_Of_Contract_Per_Year</t>
  </si>
  <si>
    <t>Average</t>
  </si>
  <si>
    <t>Total</t>
  </si>
  <si>
    <t>Weight_Lbs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</si>
</sst>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"/>
    <numFmt numFmtId="165" formatCode="[$$-409]#,##0.00"/>
    <numFmt numFmtId="166" formatCode="0.000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GSW Estimated Annual</a:t>
            </a:r>
            <a:r>
              <a:rPr lang="en-US" baseline="0"/>
              <a:t> Premiums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Premiums!$B$57:$B$61</c:f>
              <c:strCache>
                <c:ptCount val="5"/>
                <c:pt idx="0">
                  <c:v>Stephen Curry</c:v>
                </c:pt>
                <c:pt idx="1">
                  <c:v>Jimmy Butler</c:v>
                </c:pt>
                <c:pt idx="2">
                  <c:v>Draymond Green</c:v>
                </c:pt>
                <c:pt idx="3">
                  <c:v>Moses Moody</c:v>
                </c:pt>
                <c:pt idx="4">
                  <c:v>Buddy Hield</c:v>
                </c:pt>
              </c:strCache>
            </c:strRef>
          </c:cat>
          <c:val>
            <c:numRef>
              <c:f>Premiums!$C$57:$C$61</c:f>
              <c:numCache>
                <c:formatCode>[$$-409]#,##0.00</c:formatCode>
                <c:ptCount val="5"/>
                <c:pt idx="0">
                  <c:v>4406323.4285914274</c:v>
                </c:pt>
                <c:pt idx="1">
                  <c:v>5369834.0432527186</c:v>
                </c:pt>
                <c:pt idx="2">
                  <c:v>1711458.2555777691</c:v>
                </c:pt>
                <c:pt idx="3">
                  <c:v>277281.32048151625</c:v>
                </c:pt>
                <c:pt idx="4">
                  <c:v>20073.923464059044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7-4B23-8464-D522C22A7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6597616"/>
        <c:axId val="1326598096"/>
      </c:barChart>
      <c:catAx>
        <c:axId val="132659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598096"/>
        <c:crosses val="autoZero"/>
        <c:auto val="1"/>
        <c:lblAlgn val="ctr"/>
        <c:lblOffset val="100"/>
        <c:noMultiLvlLbl val="0"/>
      </c:catAx>
      <c:valAx>
        <c:axId val="13265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59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Percentage of Contract for Premiums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76159230096237"/>
          <c:y val="0.17171296296296298"/>
          <c:w val="0.8267939632545932"/>
          <c:h val="0.56449803149606304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Premiums!$B$57:$B$61</c:f>
              <c:strCache>
                <c:ptCount val="5"/>
                <c:pt idx="0">
                  <c:v>Stephen Curry</c:v>
                </c:pt>
                <c:pt idx="1">
                  <c:v>Jimmy Butler</c:v>
                </c:pt>
                <c:pt idx="2">
                  <c:v>Draymond Green</c:v>
                </c:pt>
                <c:pt idx="3">
                  <c:v>Moses Moody</c:v>
                </c:pt>
                <c:pt idx="4">
                  <c:v>Buddy Hield</c:v>
                </c:pt>
              </c:strCache>
            </c:strRef>
          </c:cat>
          <c:val>
            <c:numRef>
              <c:f>Premiums!$D$57:$D$61</c:f>
              <c:numCache>
                <c:formatCode>0.0000%</c:formatCode>
                <c:ptCount val="5"/>
                <c:pt idx="0">
                  <c:v>7.2120142234368384E-2</c:v>
                </c:pt>
                <c:pt idx="1">
                  <c:v>9.6789323105709174E-2</c:v>
                </c:pt>
                <c:pt idx="2">
                  <c:v>6.3894442223110762E-2</c:v>
                </c:pt>
                <c:pt idx="3">
                  <c:v>2.21825056385213E-2</c:v>
                </c:pt>
                <c:pt idx="4">
                  <c:v>2.0783608886542479E-3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8-469D-A8DF-26E33B5A6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852256"/>
        <c:axId val="2016849856"/>
      </c:barChart>
      <c:catAx>
        <c:axId val="201685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849856"/>
        <c:crosses val="autoZero"/>
        <c:auto val="1"/>
        <c:lblAlgn val="ctr"/>
        <c:lblOffset val="100"/>
        <c:noMultiLvlLbl val="0"/>
      </c:catAx>
      <c:valAx>
        <c:axId val="201684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85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142875</xdr:rowOff>
    </xdr:from>
    <xdr:to>
      <xdr:col>7</xdr:col>
      <xdr:colOff>561975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1A5FD7-3685-4177-9A3C-76B1F246F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18</xdr:row>
      <xdr:rowOff>9525</xdr:rowOff>
    </xdr:from>
    <xdr:to>
      <xdr:col>8</xdr:col>
      <xdr:colOff>0</xdr:colOff>
      <xdr:row>32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000C4E-C30C-47D0-A34B-D14D715EC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cla-my.sharepoint.com/personal/connorachia_ucla_edu/Documents/NBA%20Contracts.xlsx" TargetMode="External"/><Relationship Id="rId1" Type="http://schemas.openxmlformats.org/officeDocument/2006/relationships/externalLinkPath" Target="https://ucla-my.sharepoint.com/personal/connorachia_ucla_edu/Documents/NBA%20Contra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BA Salaries"/>
      <sheetName val="WAS"/>
      <sheetName val="UTA"/>
      <sheetName val="TOR"/>
      <sheetName val="SAS"/>
      <sheetName val="SAC"/>
      <sheetName val="POR"/>
      <sheetName val="PHO"/>
      <sheetName val="PHI"/>
      <sheetName val="ORL"/>
      <sheetName val="OKC"/>
      <sheetName val="NYK"/>
      <sheetName val="NOP"/>
      <sheetName val="MIN"/>
      <sheetName val="MIL"/>
      <sheetName val="MIA"/>
      <sheetName val="MEM"/>
      <sheetName val="LAL"/>
      <sheetName val="LAC"/>
      <sheetName val="IND"/>
      <sheetName val="HOU"/>
      <sheetName val="GSW"/>
      <sheetName val="DET"/>
      <sheetName val="DEN"/>
      <sheetName val="DAL"/>
      <sheetName val="CLE"/>
      <sheetName val="CHA"/>
      <sheetName val="CHI"/>
      <sheetName val="BRK"/>
      <sheetName val="BOS"/>
      <sheetName val="ATL"/>
      <sheetName val="Sheet19"/>
    </sheetNames>
    <sheetDataSet>
      <sheetData sheetId="0"/>
      <sheetData sheetId="1">
        <row r="1">
          <cell r="L1">
            <v>65892857</v>
          </cell>
        </row>
        <row r="2">
          <cell r="L2">
            <v>54050000</v>
          </cell>
        </row>
        <row r="3">
          <cell r="L3">
            <v>39790718</v>
          </cell>
        </row>
        <row r="4">
          <cell r="L4">
            <v>33296296</v>
          </cell>
        </row>
        <row r="5">
          <cell r="L5">
            <v>21586855</v>
          </cell>
        </row>
      </sheetData>
      <sheetData sheetId="2">
        <row r="1">
          <cell r="L1">
            <v>195868144</v>
          </cell>
        </row>
        <row r="2">
          <cell r="L2">
            <v>26580000</v>
          </cell>
        </row>
        <row r="3">
          <cell r="L3">
            <v>19427970</v>
          </cell>
        </row>
        <row r="4">
          <cell r="L4">
            <v>19175000</v>
          </cell>
        </row>
        <row r="5">
          <cell r="L5">
            <v>14285714</v>
          </cell>
        </row>
      </sheetData>
      <sheetData sheetId="3">
        <row r="1">
          <cell r="L1">
            <v>224238150</v>
          </cell>
        </row>
        <row r="2">
          <cell r="L2">
            <v>130000000</v>
          </cell>
        </row>
        <row r="3">
          <cell r="L3">
            <v>120000000</v>
          </cell>
        </row>
        <row r="4">
          <cell r="L4">
            <v>57321428</v>
          </cell>
        </row>
        <row r="5">
          <cell r="L5">
            <v>39000000</v>
          </cell>
        </row>
      </sheetData>
      <sheetData sheetId="4">
        <row r="1">
          <cell r="L1">
            <v>105652174</v>
          </cell>
        </row>
        <row r="2">
          <cell r="L2">
            <v>37096620</v>
          </cell>
        </row>
        <row r="3">
          <cell r="L3">
            <v>35000000</v>
          </cell>
        </row>
        <row r="4">
          <cell r="L4">
            <v>32246579</v>
          </cell>
        </row>
        <row r="5">
          <cell r="L5">
            <v>30245126</v>
          </cell>
        </row>
      </sheetData>
      <sheetData sheetId="5">
        <row r="1">
          <cell r="L1">
            <v>140316000</v>
          </cell>
        </row>
        <row r="2">
          <cell r="L2">
            <v>96467040</v>
          </cell>
        </row>
        <row r="3">
          <cell r="L3">
            <v>60570105</v>
          </cell>
        </row>
        <row r="4">
          <cell r="L4">
            <v>50310000</v>
          </cell>
        </row>
        <row r="5">
          <cell r="L5">
            <v>20395000</v>
          </cell>
        </row>
      </sheetData>
      <sheetData sheetId="6">
        <row r="1">
          <cell r="L1">
            <v>102620689</v>
          </cell>
        </row>
        <row r="2">
          <cell r="L2">
            <v>39375000</v>
          </cell>
        </row>
        <row r="3">
          <cell r="L3">
            <v>35550814</v>
          </cell>
        </row>
        <row r="4">
          <cell r="L4">
            <v>27678571</v>
          </cell>
        </row>
        <row r="5">
          <cell r="L5">
            <v>24333563</v>
          </cell>
        </row>
      </sheetData>
      <sheetData sheetId="7"/>
      <sheetData sheetId="8">
        <row r="1">
          <cell r="L1">
            <v>243098362</v>
          </cell>
        </row>
        <row r="2">
          <cell r="L2">
            <v>168705600</v>
          </cell>
        </row>
        <row r="3">
          <cell r="L3">
            <v>162379140</v>
          </cell>
        </row>
        <row r="4">
          <cell r="L4">
            <v>15428228</v>
          </cell>
        </row>
        <row r="5">
          <cell r="L5">
            <v>8382150</v>
          </cell>
        </row>
      </sheetData>
      <sheetData sheetId="9">
        <row r="1">
          <cell r="L1">
            <v>224238150</v>
          </cell>
        </row>
        <row r="2">
          <cell r="L2">
            <v>150500000</v>
          </cell>
        </row>
        <row r="3">
          <cell r="L3">
            <v>69500480</v>
          </cell>
        </row>
        <row r="4">
          <cell r="L4">
            <v>59000000</v>
          </cell>
        </row>
        <row r="5">
          <cell r="L5">
            <v>43243000</v>
          </cell>
        </row>
      </sheetData>
      <sheetData sheetId="10">
        <row r="1">
          <cell r="L1">
            <v>81096960</v>
          </cell>
        </row>
        <row r="2">
          <cell r="L2">
            <v>79139200</v>
          </cell>
        </row>
        <row r="3">
          <cell r="L3">
            <v>57000000</v>
          </cell>
        </row>
        <row r="4">
          <cell r="L4">
            <v>35444444</v>
          </cell>
        </row>
        <row r="5">
          <cell r="L5">
            <v>35008350</v>
          </cell>
        </row>
      </sheetData>
      <sheetData sheetId="11">
        <row r="1">
          <cell r="L1">
            <v>175862068</v>
          </cell>
        </row>
        <row r="2">
          <cell r="L2">
            <v>171236184</v>
          </cell>
        </row>
        <row r="3">
          <cell r="L3">
            <v>156549124</v>
          </cell>
        </row>
        <row r="4">
          <cell r="L4">
            <v>62771280</v>
          </cell>
        </row>
        <row r="5">
          <cell r="L5">
            <v>24900000</v>
          </cell>
        </row>
      </sheetData>
      <sheetData sheetId="12">
        <row r="1">
          <cell r="L1">
            <v>126499530</v>
          </cell>
        </row>
        <row r="2">
          <cell r="L2">
            <v>112000000</v>
          </cell>
        </row>
        <row r="3">
          <cell r="L3">
            <v>96773681</v>
          </cell>
        </row>
        <row r="4">
          <cell r="L4">
            <v>30666666</v>
          </cell>
        </row>
        <row r="5">
          <cell r="L5">
            <v>28836360</v>
          </cell>
        </row>
      </sheetData>
      <sheetData sheetId="13">
        <row r="1">
          <cell r="L1">
            <v>202446720</v>
          </cell>
        </row>
        <row r="2">
          <cell r="L2">
            <v>110482758</v>
          </cell>
        </row>
        <row r="3">
          <cell r="L3">
            <v>109500000</v>
          </cell>
        </row>
        <row r="4">
          <cell r="L4">
            <v>30935520</v>
          </cell>
        </row>
        <row r="5">
          <cell r="L5">
            <v>24525000</v>
          </cell>
        </row>
      </sheetData>
      <sheetData sheetId="14">
        <row r="1">
          <cell r="L1">
            <v>175369698</v>
          </cell>
        </row>
        <row r="2">
          <cell r="L2">
            <v>112583016</v>
          </cell>
        </row>
        <row r="3">
          <cell r="L3">
            <v>42755757</v>
          </cell>
        </row>
        <row r="4">
          <cell r="L4">
            <v>13445754</v>
          </cell>
        </row>
        <row r="5">
          <cell r="L5">
            <v>9423869</v>
          </cell>
        </row>
      </sheetData>
      <sheetData sheetId="15">
        <row r="1">
          <cell r="L1">
            <v>194929008</v>
          </cell>
        </row>
        <row r="2">
          <cell r="L2">
            <v>64000000</v>
          </cell>
        </row>
        <row r="3">
          <cell r="L3">
            <v>58392859</v>
          </cell>
        </row>
        <row r="4">
          <cell r="L4">
            <v>26643031</v>
          </cell>
        </row>
        <row r="5">
          <cell r="L5">
            <v>19888000</v>
          </cell>
        </row>
      </sheetData>
      <sheetData sheetId="16">
        <row r="1">
          <cell r="L1">
            <v>163225200</v>
          </cell>
        </row>
        <row r="2">
          <cell r="L2">
            <v>126499530</v>
          </cell>
        </row>
        <row r="3">
          <cell r="L3">
            <v>25000000</v>
          </cell>
        </row>
        <row r="4">
          <cell r="L4">
            <v>23413395</v>
          </cell>
        </row>
        <row r="5">
          <cell r="L5">
            <v>20445697</v>
          </cell>
        </row>
      </sheetData>
      <sheetData sheetId="17">
        <row r="1">
          <cell r="L1">
            <v>94967040</v>
          </cell>
        </row>
        <row r="2">
          <cell r="L2">
            <v>52627153</v>
          </cell>
        </row>
        <row r="3">
          <cell r="L3">
            <v>37285714</v>
          </cell>
        </row>
        <row r="4">
          <cell r="L4">
            <v>28836360</v>
          </cell>
        </row>
        <row r="5">
          <cell r="L5">
            <v>18259259</v>
          </cell>
        </row>
      </sheetData>
      <sheetData sheetId="18">
        <row r="1">
          <cell r="L1">
            <v>100300000</v>
          </cell>
        </row>
        <row r="2">
          <cell r="L2">
            <v>58650480</v>
          </cell>
        </row>
        <row r="3">
          <cell r="L3">
            <v>36346154</v>
          </cell>
        </row>
        <row r="4">
          <cell r="L4">
            <v>32040000</v>
          </cell>
        </row>
        <row r="5">
          <cell r="L5">
            <v>20482758</v>
          </cell>
        </row>
      </sheetData>
      <sheetData sheetId="19">
        <row r="1">
          <cell r="L1">
            <v>202446720</v>
          </cell>
        </row>
        <row r="2">
          <cell r="L2">
            <v>146773872</v>
          </cell>
        </row>
        <row r="3">
          <cell r="L3">
            <v>58650480</v>
          </cell>
        </row>
        <row r="4">
          <cell r="L4">
            <v>45025000</v>
          </cell>
        </row>
        <row r="5">
          <cell r="L5">
            <v>44800000</v>
          </cell>
        </row>
      </sheetData>
      <sheetData sheetId="20">
        <row r="1">
          <cell r="L1">
            <v>185000000</v>
          </cell>
        </row>
        <row r="2">
          <cell r="L2">
            <v>105333333</v>
          </cell>
        </row>
        <row r="3">
          <cell r="L3">
            <v>44886930</v>
          </cell>
        </row>
        <row r="4">
          <cell r="L4">
            <v>41116837</v>
          </cell>
        </row>
        <row r="5">
          <cell r="L5">
            <v>35754065</v>
          </cell>
        </row>
      </sheetData>
      <sheetData sheetId="21">
        <row r="1">
          <cell r="L1">
            <v>122193975</v>
          </cell>
        </row>
        <row r="2">
          <cell r="L2">
            <v>110959223</v>
          </cell>
        </row>
        <row r="3">
          <cell r="L3">
            <v>53571428</v>
          </cell>
        </row>
        <row r="4">
          <cell r="L4">
            <v>37500000</v>
          </cell>
        </row>
        <row r="5">
          <cell r="L5">
            <v>28975608</v>
          </cell>
        </row>
      </sheetData>
      <sheetData sheetId="22">
        <row r="1">
          <cell r="L1">
            <v>224238150</v>
          </cell>
        </row>
        <row r="2">
          <cell r="L2">
            <v>45000000</v>
          </cell>
        </row>
        <row r="3">
          <cell r="L3">
            <v>29218063</v>
          </cell>
        </row>
        <row r="4">
          <cell r="L4">
            <v>26634146</v>
          </cell>
        </row>
        <row r="5">
          <cell r="L5">
            <v>19892925</v>
          </cell>
        </row>
      </sheetData>
      <sheetData sheetId="23">
        <row r="1">
          <cell r="L1">
            <v>207845568</v>
          </cell>
        </row>
        <row r="2">
          <cell r="L2">
            <v>177099342</v>
          </cell>
        </row>
        <row r="3">
          <cell r="L3">
            <v>126450295</v>
          </cell>
        </row>
        <row r="4">
          <cell r="L4">
            <v>79139200</v>
          </cell>
        </row>
        <row r="5">
          <cell r="L5">
            <v>23111112</v>
          </cell>
        </row>
      </sheetData>
      <sheetData sheetId="24">
        <row r="1">
          <cell r="L1">
            <v>175369698</v>
          </cell>
        </row>
        <row r="2">
          <cell r="L2">
            <v>43962963</v>
          </cell>
        </row>
        <row r="3">
          <cell r="L3">
            <v>34126984</v>
          </cell>
        </row>
        <row r="4">
          <cell r="L4">
            <v>28966888</v>
          </cell>
        </row>
        <row r="5">
          <cell r="L5">
            <v>24857143</v>
          </cell>
        </row>
      </sheetData>
      <sheetData sheetId="25">
        <row r="1">
          <cell r="L1">
            <v>258879078</v>
          </cell>
        </row>
        <row r="2">
          <cell r="L2">
            <v>150316884</v>
          </cell>
        </row>
        <row r="3">
          <cell r="L3">
            <v>126499530</v>
          </cell>
        </row>
        <row r="4">
          <cell r="L4">
            <v>110720000</v>
          </cell>
        </row>
        <row r="5">
          <cell r="L5">
            <v>48214285</v>
          </cell>
        </row>
      </sheetData>
      <sheetData sheetId="26">
        <row r="1">
          <cell r="L1">
            <v>168705600</v>
          </cell>
        </row>
        <row r="2">
          <cell r="L2">
            <v>47826087</v>
          </cell>
        </row>
        <row r="3">
          <cell r="L3">
            <v>28345679</v>
          </cell>
        </row>
        <row r="4">
          <cell r="L4">
            <v>27911250</v>
          </cell>
        </row>
        <row r="5">
          <cell r="L5">
            <v>27073426</v>
          </cell>
        </row>
      </sheetData>
      <sheetData sheetId="27">
        <row r="1">
          <cell r="L1">
            <v>72000000</v>
          </cell>
        </row>
        <row r="2">
          <cell r="L2">
            <v>21481481</v>
          </cell>
        </row>
        <row r="3">
          <cell r="L3">
            <v>20000000</v>
          </cell>
        </row>
        <row r="4">
          <cell r="L4">
            <v>18755203</v>
          </cell>
        </row>
        <row r="5">
          <cell r="L5">
            <v>18428571</v>
          </cell>
        </row>
      </sheetData>
      <sheetData sheetId="28">
        <row r="1">
          <cell r="L1">
            <v>69443183</v>
          </cell>
        </row>
        <row r="2">
          <cell r="L2">
            <v>43043478</v>
          </cell>
        </row>
        <row r="3">
          <cell r="L3">
            <v>8812674</v>
          </cell>
        </row>
        <row r="4">
          <cell r="L4">
            <v>8629472</v>
          </cell>
        </row>
        <row r="5">
          <cell r="L5">
            <v>4627882</v>
          </cell>
        </row>
      </sheetData>
      <sheetData sheetId="29">
        <row r="1">
          <cell r="L1">
            <v>313933410</v>
          </cell>
        </row>
        <row r="2">
          <cell r="L2">
            <v>236187840</v>
          </cell>
        </row>
        <row r="3">
          <cell r="L3">
            <v>125888000</v>
          </cell>
        </row>
        <row r="4">
          <cell r="L4">
            <v>104400000</v>
          </cell>
        </row>
        <row r="5">
          <cell r="L5">
            <v>45000000</v>
          </cell>
        </row>
      </sheetData>
      <sheetData sheetId="30">
        <row r="2">
          <cell r="L2">
            <v>150000000</v>
          </cell>
        </row>
        <row r="3">
          <cell r="L3">
            <v>94967040</v>
          </cell>
        </row>
        <row r="4">
          <cell r="L4">
            <v>48000000</v>
          </cell>
        </row>
        <row r="5">
          <cell r="L5">
            <v>47000000</v>
          </cell>
        </row>
        <row r="6">
          <cell r="L6">
            <v>44458397</v>
          </cell>
        </row>
      </sheetData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23E9-9633-4BCC-B41C-0C3248F35DC9}">
  <dimension ref="A1:U151"/>
  <sheetViews>
    <sheetView topLeftCell="E1" workbookViewId="0">
      <selection activeCell="Q62" sqref="Q62"/>
    </sheetView>
  </sheetViews>
  <sheetFormatPr defaultRowHeight="15" x14ac:dyDescent="0.25"/>
  <cols>
    <col min="2" max="2" width="19.42578125" customWidth="1"/>
    <col min="4" max="4" width="12.85546875" style="3" bestFit="1" customWidth="1"/>
  </cols>
  <sheetData>
    <row r="1" spans="1:21" x14ac:dyDescent="0.25">
      <c r="A1" s="1" t="s">
        <v>8</v>
      </c>
      <c r="B1" s="1" t="s">
        <v>0</v>
      </c>
      <c r="C1" s="1" t="s">
        <v>1</v>
      </c>
      <c r="D1" s="2" t="s">
        <v>16</v>
      </c>
      <c r="E1" s="1" t="s">
        <v>17</v>
      </c>
      <c r="F1" s="1" t="s">
        <v>207</v>
      </c>
      <c r="G1" s="1" t="s">
        <v>320</v>
      </c>
      <c r="H1" s="1" t="s">
        <v>247</v>
      </c>
      <c r="I1" s="1" t="s">
        <v>7</v>
      </c>
      <c r="J1" s="1" t="s">
        <v>326</v>
      </c>
      <c r="K1" s="1" t="s">
        <v>18</v>
      </c>
      <c r="L1" s="1" t="s">
        <v>26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13</v>
      </c>
      <c r="T1" s="1" t="s">
        <v>25</v>
      </c>
      <c r="U1" s="1" t="s">
        <v>29</v>
      </c>
    </row>
    <row r="2" spans="1:21" x14ac:dyDescent="0.25">
      <c r="A2" t="s">
        <v>12</v>
      </c>
      <c r="B2" t="s">
        <v>2</v>
      </c>
      <c r="C2">
        <v>36</v>
      </c>
      <c r="D2" s="3">
        <v>54708609</v>
      </c>
      <c r="E2">
        <v>1</v>
      </c>
      <c r="F2" t="s">
        <v>28</v>
      </c>
      <c r="G2">
        <v>1.7</v>
      </c>
      <c r="H2" t="s">
        <v>228</v>
      </c>
      <c r="I2" t="s">
        <v>34</v>
      </c>
      <c r="J2">
        <v>240</v>
      </c>
      <c r="K2">
        <v>0.8</v>
      </c>
      <c r="L2">
        <v>1123</v>
      </c>
      <c r="M2">
        <f t="shared" ref="M2:M151" si="0">(N2*82)-L2</f>
        <v>271</v>
      </c>
      <c r="N2">
        <v>17</v>
      </c>
      <c r="O2">
        <f t="shared" ref="O2:O151" si="1">(M2/(N2*82))*82</f>
        <v>15.941176470588236</v>
      </c>
      <c r="P2">
        <v>27</v>
      </c>
      <c r="Q2">
        <f t="shared" ref="Q2:Q151" si="2">((P2/(82*2))*82)</f>
        <v>13.5</v>
      </c>
      <c r="R2">
        <f t="shared" ref="R2:R65" si="3">IF(OR(C2&gt;32,F2="No"),(0.7*Q2)+(0.3*O2),(0.6*Q2)+(0.4*O2))</f>
        <v>14.232352941176469</v>
      </c>
      <c r="S2">
        <f t="shared" ref="S2:S65" si="4">R2/82</f>
        <v>0.17356527977044475</v>
      </c>
      <c r="T2">
        <f t="shared" ref="T2:T65" si="5">(S2*(0.1/0.61))</f>
        <v>2.8453324552531929E-2</v>
      </c>
      <c r="U2">
        <f t="shared" ref="U2:U65" si="6">(D2/E2)*K2*T2</f>
        <v>1245313.4461556554</v>
      </c>
    </row>
    <row r="3" spans="1:21" x14ac:dyDescent="0.25">
      <c r="A3" t="s">
        <v>12</v>
      </c>
      <c r="B3" t="s">
        <v>3</v>
      </c>
      <c r="C3">
        <v>31</v>
      </c>
      <c r="D3" s="3">
        <v>110794880</v>
      </c>
      <c r="E3">
        <v>2</v>
      </c>
      <c r="F3" t="s">
        <v>28</v>
      </c>
      <c r="G3">
        <v>1.3</v>
      </c>
      <c r="H3" t="s">
        <v>220</v>
      </c>
      <c r="I3" t="s">
        <v>35</v>
      </c>
      <c r="J3">
        <v>207</v>
      </c>
      <c r="K3">
        <v>0.8</v>
      </c>
      <c r="L3">
        <v>801</v>
      </c>
      <c r="M3">
        <f t="shared" si="0"/>
        <v>265</v>
      </c>
      <c r="N3">
        <v>13</v>
      </c>
      <c r="O3">
        <f t="shared" si="1"/>
        <v>20.384615384615383</v>
      </c>
      <c r="P3">
        <v>58</v>
      </c>
      <c r="Q3">
        <f t="shared" si="2"/>
        <v>29</v>
      </c>
      <c r="R3">
        <f t="shared" si="3"/>
        <v>25.553846153846152</v>
      </c>
      <c r="S3">
        <f t="shared" si="4"/>
        <v>0.31163227016885553</v>
      </c>
      <c r="T3">
        <f t="shared" si="5"/>
        <v>5.108725740473042E-2</v>
      </c>
      <c r="U3">
        <f t="shared" si="6"/>
        <v>2264082.6214744872</v>
      </c>
    </row>
    <row r="4" spans="1:21" x14ac:dyDescent="0.25">
      <c r="A4" t="s">
        <v>12</v>
      </c>
      <c r="B4" t="s">
        <v>4</v>
      </c>
      <c r="C4">
        <v>28</v>
      </c>
      <c r="D4" s="3">
        <v>171236184</v>
      </c>
      <c r="E4">
        <v>3</v>
      </c>
      <c r="F4" t="s">
        <v>28</v>
      </c>
      <c r="G4">
        <v>1.2</v>
      </c>
      <c r="H4" t="s">
        <v>221</v>
      </c>
      <c r="I4" t="s">
        <v>35</v>
      </c>
      <c r="J4">
        <v>206</v>
      </c>
      <c r="K4">
        <v>0.8</v>
      </c>
      <c r="L4">
        <v>673</v>
      </c>
      <c r="M4">
        <f t="shared" si="0"/>
        <v>147</v>
      </c>
      <c r="N4">
        <v>10</v>
      </c>
      <c r="O4">
        <f t="shared" si="1"/>
        <v>14.7</v>
      </c>
      <c r="P4">
        <v>21</v>
      </c>
      <c r="Q4">
        <f t="shared" si="2"/>
        <v>10.5</v>
      </c>
      <c r="R4">
        <f t="shared" si="3"/>
        <v>12.18</v>
      </c>
      <c r="S4">
        <f t="shared" si="4"/>
        <v>0.14853658536585365</v>
      </c>
      <c r="T4">
        <f t="shared" si="5"/>
        <v>2.4350259896041584E-2</v>
      </c>
      <c r="U4">
        <f t="shared" si="6"/>
        <v>1111905.4890683729</v>
      </c>
    </row>
    <row r="5" spans="1:21" x14ac:dyDescent="0.25">
      <c r="A5" t="s">
        <v>12</v>
      </c>
      <c r="B5" t="s">
        <v>5</v>
      </c>
      <c r="C5">
        <v>29</v>
      </c>
      <c r="D5" s="3">
        <v>54375000</v>
      </c>
      <c r="E5">
        <v>3</v>
      </c>
      <c r="F5" t="s">
        <v>27</v>
      </c>
      <c r="G5">
        <v>1.3</v>
      </c>
      <c r="H5" t="s">
        <v>213</v>
      </c>
      <c r="I5" t="s">
        <v>35</v>
      </c>
      <c r="J5">
        <v>198</v>
      </c>
      <c r="K5">
        <v>0.8</v>
      </c>
      <c r="L5">
        <v>403</v>
      </c>
      <c r="M5">
        <f t="shared" si="0"/>
        <v>171</v>
      </c>
      <c r="N5">
        <v>7</v>
      </c>
      <c r="O5">
        <f t="shared" si="1"/>
        <v>24.428571428571427</v>
      </c>
      <c r="P5">
        <v>25</v>
      </c>
      <c r="Q5">
        <f t="shared" si="2"/>
        <v>12.5</v>
      </c>
      <c r="R5">
        <f t="shared" si="3"/>
        <v>16.078571428571429</v>
      </c>
      <c r="S5">
        <f t="shared" si="4"/>
        <v>0.19608013937282232</v>
      </c>
      <c r="T5">
        <f t="shared" si="5"/>
        <v>3.2144285143085628E-2</v>
      </c>
      <c r="U5">
        <f t="shared" si="6"/>
        <v>466092.13457474159</v>
      </c>
    </row>
    <row r="6" spans="1:21" x14ac:dyDescent="0.25">
      <c r="A6" t="s">
        <v>12</v>
      </c>
      <c r="B6" t="s">
        <v>6</v>
      </c>
      <c r="C6">
        <v>31</v>
      </c>
      <c r="D6" s="3">
        <v>32625000</v>
      </c>
      <c r="E6">
        <v>3</v>
      </c>
      <c r="F6" t="s">
        <v>27</v>
      </c>
      <c r="G6">
        <v>0.9</v>
      </c>
      <c r="H6" t="s">
        <v>208</v>
      </c>
      <c r="I6" t="s">
        <v>34</v>
      </c>
      <c r="J6">
        <v>226</v>
      </c>
      <c r="K6">
        <v>0.8</v>
      </c>
      <c r="L6">
        <v>600</v>
      </c>
      <c r="M6">
        <f t="shared" si="0"/>
        <v>56</v>
      </c>
      <c r="N6">
        <v>8</v>
      </c>
      <c r="O6">
        <f t="shared" si="1"/>
        <v>7.0000000000000009</v>
      </c>
      <c r="P6">
        <v>10</v>
      </c>
      <c r="Q6">
        <f t="shared" si="2"/>
        <v>5</v>
      </c>
      <c r="R6">
        <f t="shared" si="3"/>
        <v>5.6</v>
      </c>
      <c r="S6">
        <f t="shared" si="4"/>
        <v>6.829268292682926E-2</v>
      </c>
      <c r="T6">
        <f t="shared" si="5"/>
        <v>1.1195521791283487E-2</v>
      </c>
      <c r="U6">
        <f t="shared" si="6"/>
        <v>97401.039584166327</v>
      </c>
    </row>
    <row r="7" spans="1:21" x14ac:dyDescent="0.25">
      <c r="A7" t="s">
        <v>14</v>
      </c>
      <c r="B7" t="s">
        <v>31</v>
      </c>
      <c r="C7">
        <v>23</v>
      </c>
      <c r="D7" s="3" cm="1">
        <f t="array" ref="D7:D11">[1]MIN!$L$1:$L$5</f>
        <v>202446720</v>
      </c>
      <c r="E7">
        <v>4</v>
      </c>
      <c r="F7" t="s">
        <v>27</v>
      </c>
      <c r="G7">
        <v>0.9</v>
      </c>
      <c r="H7" t="s">
        <v>208</v>
      </c>
      <c r="I7" t="s">
        <v>36</v>
      </c>
      <c r="J7">
        <v>225</v>
      </c>
      <c r="K7">
        <v>0.8</v>
      </c>
      <c r="L7">
        <v>381</v>
      </c>
      <c r="M7">
        <f t="shared" si="0"/>
        <v>29</v>
      </c>
      <c r="N7">
        <v>5</v>
      </c>
      <c r="O7">
        <f t="shared" si="1"/>
        <v>5.8</v>
      </c>
      <c r="P7">
        <v>6</v>
      </c>
      <c r="Q7">
        <f t="shared" si="2"/>
        <v>3</v>
      </c>
      <c r="R7">
        <f t="shared" si="3"/>
        <v>3.84</v>
      </c>
      <c r="S7">
        <f t="shared" si="4"/>
        <v>4.6829268292682927E-2</v>
      </c>
      <c r="T7">
        <f t="shared" si="5"/>
        <v>7.6769292283086774E-3</v>
      </c>
      <c r="U7">
        <f t="shared" si="6"/>
        <v>310833.82838864456</v>
      </c>
    </row>
    <row r="8" spans="1:21" x14ac:dyDescent="0.25">
      <c r="A8" t="s">
        <v>14</v>
      </c>
      <c r="B8" t="s">
        <v>33</v>
      </c>
      <c r="C8">
        <v>24</v>
      </c>
      <c r="D8" s="3">
        <v>110482758</v>
      </c>
      <c r="E8">
        <v>4</v>
      </c>
      <c r="F8" t="s">
        <v>27</v>
      </c>
      <c r="G8">
        <v>0.9</v>
      </c>
      <c r="H8" t="s">
        <v>208</v>
      </c>
      <c r="I8" t="s">
        <v>35</v>
      </c>
      <c r="J8">
        <v>185</v>
      </c>
      <c r="K8">
        <v>0.8</v>
      </c>
      <c r="L8">
        <v>366</v>
      </c>
      <c r="M8">
        <f t="shared" si="0"/>
        <v>44</v>
      </c>
      <c r="N8">
        <v>5</v>
      </c>
      <c r="O8">
        <f t="shared" si="1"/>
        <v>8.8000000000000007</v>
      </c>
      <c r="P8">
        <v>10</v>
      </c>
      <c r="Q8">
        <f t="shared" si="2"/>
        <v>5</v>
      </c>
      <c r="R8">
        <f t="shared" si="3"/>
        <v>6.1400000000000006</v>
      </c>
      <c r="S8">
        <f t="shared" si="4"/>
        <v>7.4878048780487816E-2</v>
      </c>
      <c r="T8">
        <f t="shared" si="5"/>
        <v>1.2275089964014397E-2</v>
      </c>
      <c r="U8">
        <f t="shared" si="6"/>
        <v>271237.1587844863</v>
      </c>
    </row>
    <row r="9" spans="1:21" x14ac:dyDescent="0.25">
      <c r="A9" t="s">
        <v>14</v>
      </c>
      <c r="B9" t="s">
        <v>15</v>
      </c>
      <c r="C9">
        <v>32</v>
      </c>
      <c r="D9" s="3">
        <v>109500000</v>
      </c>
      <c r="E9">
        <v>3</v>
      </c>
      <c r="F9" t="s">
        <v>27</v>
      </c>
      <c r="G9">
        <v>0.9</v>
      </c>
      <c r="H9" t="s">
        <v>208</v>
      </c>
      <c r="I9" t="s">
        <v>34</v>
      </c>
      <c r="J9">
        <v>258</v>
      </c>
      <c r="K9">
        <v>0.8</v>
      </c>
      <c r="L9">
        <v>829</v>
      </c>
      <c r="M9">
        <f t="shared" si="0"/>
        <v>155</v>
      </c>
      <c r="N9">
        <v>12</v>
      </c>
      <c r="O9">
        <f t="shared" si="1"/>
        <v>12.916666666666668</v>
      </c>
      <c r="P9">
        <v>16</v>
      </c>
      <c r="Q9">
        <f t="shared" si="2"/>
        <v>8</v>
      </c>
      <c r="R9">
        <f t="shared" si="3"/>
        <v>9.4749999999999996</v>
      </c>
      <c r="S9">
        <f t="shared" si="4"/>
        <v>0.11554878048780487</v>
      </c>
      <c r="T9">
        <f t="shared" si="5"/>
        <v>1.8942423030787685E-2</v>
      </c>
      <c r="U9">
        <f t="shared" si="6"/>
        <v>553118.7524990004</v>
      </c>
    </row>
    <row r="10" spans="1:21" x14ac:dyDescent="0.25">
      <c r="A10" t="s">
        <v>14</v>
      </c>
      <c r="B10" t="s">
        <v>32</v>
      </c>
      <c r="C10">
        <v>30</v>
      </c>
      <c r="D10" s="3">
        <v>30935520</v>
      </c>
      <c r="E10">
        <v>1</v>
      </c>
      <c r="F10" t="s">
        <v>28</v>
      </c>
      <c r="G10">
        <v>1.5</v>
      </c>
      <c r="H10" t="s">
        <v>222</v>
      </c>
      <c r="I10" t="s">
        <v>34</v>
      </c>
      <c r="J10">
        <v>250</v>
      </c>
      <c r="K10">
        <v>0.8</v>
      </c>
      <c r="L10">
        <v>710</v>
      </c>
      <c r="M10">
        <f t="shared" si="0"/>
        <v>192</v>
      </c>
      <c r="N10">
        <v>11</v>
      </c>
      <c r="O10">
        <f t="shared" si="1"/>
        <v>17.454545454545453</v>
      </c>
      <c r="P10">
        <v>49</v>
      </c>
      <c r="Q10">
        <f t="shared" si="2"/>
        <v>24.5</v>
      </c>
      <c r="R10">
        <f t="shared" si="3"/>
        <v>21.68181818181818</v>
      </c>
      <c r="S10">
        <f t="shared" si="4"/>
        <v>0.26441241685144123</v>
      </c>
      <c r="T10">
        <f t="shared" si="5"/>
        <v>4.3346297844498567E-2</v>
      </c>
      <c r="U10">
        <f t="shared" si="6"/>
        <v>1072752.2111155537</v>
      </c>
    </row>
    <row r="11" spans="1:21" x14ac:dyDescent="0.25">
      <c r="A11" t="s">
        <v>14</v>
      </c>
      <c r="B11" t="s">
        <v>38</v>
      </c>
      <c r="C11">
        <v>28</v>
      </c>
      <c r="D11" s="3">
        <v>24525000</v>
      </c>
      <c r="E11">
        <v>2</v>
      </c>
      <c r="F11" t="s">
        <v>28</v>
      </c>
      <c r="G11">
        <v>1.3</v>
      </c>
      <c r="H11" t="s">
        <v>223</v>
      </c>
      <c r="I11" t="s">
        <v>35</v>
      </c>
      <c r="J11">
        <v>203</v>
      </c>
      <c r="K11">
        <v>0.8</v>
      </c>
      <c r="L11">
        <v>416</v>
      </c>
      <c r="M11">
        <f t="shared" si="0"/>
        <v>322</v>
      </c>
      <c r="N11">
        <v>9</v>
      </c>
      <c r="O11">
        <f t="shared" si="1"/>
        <v>35.777777777777779</v>
      </c>
      <c r="P11">
        <v>21</v>
      </c>
      <c r="Q11">
        <f t="shared" si="2"/>
        <v>10.5</v>
      </c>
      <c r="R11">
        <f t="shared" si="3"/>
        <v>20.611111111111111</v>
      </c>
      <c r="S11">
        <f t="shared" si="4"/>
        <v>0.25135501355013551</v>
      </c>
      <c r="T11">
        <f t="shared" si="5"/>
        <v>4.1205739926251726E-2</v>
      </c>
      <c r="U11">
        <f t="shared" si="6"/>
        <v>404228.30867652944</v>
      </c>
    </row>
    <row r="12" spans="1:21" x14ac:dyDescent="0.25">
      <c r="A12" t="s">
        <v>44</v>
      </c>
      <c r="B12" t="s">
        <v>39</v>
      </c>
      <c r="C12">
        <v>23</v>
      </c>
      <c r="D12" s="3" cm="1">
        <f t="array" ref="D12:D16">[1]ATL!$L$2:$L$6</f>
        <v>150000000</v>
      </c>
      <c r="E12">
        <v>5</v>
      </c>
      <c r="F12" t="s">
        <v>28</v>
      </c>
      <c r="G12">
        <v>1.6</v>
      </c>
      <c r="H12" t="s">
        <v>224</v>
      </c>
      <c r="I12" t="s">
        <v>34</v>
      </c>
      <c r="J12">
        <v>219</v>
      </c>
      <c r="K12">
        <v>0.8</v>
      </c>
      <c r="L12">
        <v>184</v>
      </c>
      <c r="M12">
        <f t="shared" si="0"/>
        <v>144</v>
      </c>
      <c r="N12">
        <v>4</v>
      </c>
      <c r="O12">
        <f t="shared" si="1"/>
        <v>36</v>
      </c>
      <c r="P12">
        <v>72</v>
      </c>
      <c r="Q12">
        <f t="shared" si="2"/>
        <v>36</v>
      </c>
      <c r="R12">
        <f t="shared" si="3"/>
        <v>36</v>
      </c>
      <c r="S12">
        <f t="shared" si="4"/>
        <v>0.43902439024390244</v>
      </c>
      <c r="T12">
        <f t="shared" si="5"/>
        <v>7.1971211515393846E-2</v>
      </c>
      <c r="U12">
        <f t="shared" si="6"/>
        <v>1727309.0763694523</v>
      </c>
    </row>
    <row r="13" spans="1:21" x14ac:dyDescent="0.25">
      <c r="A13" t="s">
        <v>44</v>
      </c>
      <c r="B13" t="s">
        <v>40</v>
      </c>
      <c r="C13">
        <v>26</v>
      </c>
      <c r="D13" s="3">
        <v>94967040</v>
      </c>
      <c r="E13">
        <v>2</v>
      </c>
      <c r="F13" t="s">
        <v>27</v>
      </c>
      <c r="G13">
        <v>1.2</v>
      </c>
      <c r="H13" t="s">
        <v>225</v>
      </c>
      <c r="I13" t="s">
        <v>35</v>
      </c>
      <c r="J13">
        <v>164</v>
      </c>
      <c r="K13">
        <v>0.8</v>
      </c>
      <c r="L13">
        <v>483</v>
      </c>
      <c r="M13">
        <f t="shared" si="0"/>
        <v>91</v>
      </c>
      <c r="N13">
        <v>7</v>
      </c>
      <c r="O13">
        <f t="shared" si="1"/>
        <v>13</v>
      </c>
      <c r="P13">
        <v>34</v>
      </c>
      <c r="Q13">
        <f t="shared" si="2"/>
        <v>17</v>
      </c>
      <c r="R13">
        <f t="shared" si="3"/>
        <v>15.799999999999999</v>
      </c>
      <c r="S13">
        <f t="shared" si="4"/>
        <v>0.19268292682926827</v>
      </c>
      <c r="T13">
        <f t="shared" si="5"/>
        <v>3.1587365053978411E-2</v>
      </c>
      <c r="U13">
        <f t="shared" si="6"/>
        <v>1199903.424230308</v>
      </c>
    </row>
    <row r="14" spans="1:21" x14ac:dyDescent="0.25">
      <c r="A14" t="s">
        <v>44</v>
      </c>
      <c r="B14" t="s">
        <v>41</v>
      </c>
      <c r="C14">
        <v>24</v>
      </c>
      <c r="D14" s="3">
        <v>48000000</v>
      </c>
      <c r="E14">
        <v>3</v>
      </c>
      <c r="F14" t="s">
        <v>28</v>
      </c>
      <c r="G14">
        <v>1.3</v>
      </c>
      <c r="H14" t="s">
        <v>226</v>
      </c>
      <c r="I14" t="s">
        <v>36</v>
      </c>
      <c r="J14">
        <v>240</v>
      </c>
      <c r="K14">
        <v>0.8</v>
      </c>
      <c r="L14">
        <v>307</v>
      </c>
      <c r="M14">
        <f t="shared" si="0"/>
        <v>103</v>
      </c>
      <c r="N14">
        <v>5</v>
      </c>
      <c r="O14">
        <f t="shared" si="1"/>
        <v>20.6</v>
      </c>
      <c r="P14">
        <v>35</v>
      </c>
      <c r="Q14">
        <f t="shared" si="2"/>
        <v>17.5</v>
      </c>
      <c r="R14">
        <f t="shared" si="3"/>
        <v>18.740000000000002</v>
      </c>
      <c r="S14">
        <f t="shared" si="4"/>
        <v>0.22853658536585369</v>
      </c>
      <c r="T14">
        <f t="shared" si="5"/>
        <v>3.7465013994402246E-2</v>
      </c>
      <c r="U14">
        <f t="shared" si="6"/>
        <v>479552.17912834877</v>
      </c>
    </row>
    <row r="15" spans="1:21" x14ac:dyDescent="0.25">
      <c r="A15" t="s">
        <v>44</v>
      </c>
      <c r="B15" t="s">
        <v>42</v>
      </c>
      <c r="C15">
        <v>28</v>
      </c>
      <c r="D15" s="3">
        <v>47000000</v>
      </c>
      <c r="E15">
        <v>3</v>
      </c>
      <c r="F15" t="s">
        <v>28</v>
      </c>
      <c r="G15">
        <v>1.2</v>
      </c>
      <c r="H15" t="s">
        <v>227</v>
      </c>
      <c r="I15" t="s">
        <v>35</v>
      </c>
      <c r="J15">
        <v>215</v>
      </c>
      <c r="K15">
        <v>0.8</v>
      </c>
      <c r="L15">
        <v>412</v>
      </c>
      <c r="M15">
        <f t="shared" si="0"/>
        <v>162</v>
      </c>
      <c r="N15">
        <v>7</v>
      </c>
      <c r="O15">
        <f t="shared" si="1"/>
        <v>23.142857142857142</v>
      </c>
      <c r="P15">
        <v>22</v>
      </c>
      <c r="Q15">
        <f t="shared" si="2"/>
        <v>11</v>
      </c>
      <c r="R15">
        <f t="shared" si="3"/>
        <v>15.857142857142858</v>
      </c>
      <c r="S15">
        <f t="shared" si="4"/>
        <v>0.19337979094076654</v>
      </c>
      <c r="T15">
        <f t="shared" si="5"/>
        <v>3.1701605072256812E-2</v>
      </c>
      <c r="U15">
        <f t="shared" si="6"/>
        <v>397326.78357228538</v>
      </c>
    </row>
    <row r="16" spans="1:21" x14ac:dyDescent="0.25">
      <c r="A16" t="s">
        <v>44</v>
      </c>
      <c r="B16" t="s">
        <v>43</v>
      </c>
      <c r="C16">
        <v>20</v>
      </c>
      <c r="D16" s="3">
        <v>44458397</v>
      </c>
      <c r="E16">
        <v>3</v>
      </c>
      <c r="F16" t="s">
        <v>28</v>
      </c>
      <c r="G16">
        <v>1</v>
      </c>
      <c r="H16" t="s">
        <v>212</v>
      </c>
      <c r="I16" t="s">
        <v>34</v>
      </c>
      <c r="J16">
        <v>200</v>
      </c>
      <c r="K16">
        <v>0.8</v>
      </c>
      <c r="L16">
        <v>75</v>
      </c>
      <c r="M16">
        <f t="shared" si="0"/>
        <v>7</v>
      </c>
      <c r="N16">
        <v>1</v>
      </c>
      <c r="O16">
        <f t="shared" si="1"/>
        <v>7.0000000000000009</v>
      </c>
      <c r="P16">
        <v>14</v>
      </c>
      <c r="Q16">
        <f t="shared" si="2"/>
        <v>7.0000000000000009</v>
      </c>
      <c r="R16">
        <f t="shared" si="3"/>
        <v>7.0000000000000009</v>
      </c>
      <c r="S16">
        <f t="shared" si="4"/>
        <v>8.5365853658536592E-2</v>
      </c>
      <c r="T16">
        <f t="shared" si="5"/>
        <v>1.3994402239104361E-2</v>
      </c>
      <c r="U16">
        <f t="shared" si="6"/>
        <v>165911.65080634417</v>
      </c>
    </row>
    <row r="17" spans="1:21" x14ac:dyDescent="0.25">
      <c r="A17" t="s">
        <v>50</v>
      </c>
      <c r="B17" t="s">
        <v>45</v>
      </c>
      <c r="C17">
        <v>27</v>
      </c>
      <c r="D17" s="3" cm="1">
        <f t="array" ref="D17:D21">[1]BOS!$L$1:$L$5</f>
        <v>313933410</v>
      </c>
      <c r="E17">
        <v>5</v>
      </c>
      <c r="F17" t="s">
        <v>28</v>
      </c>
      <c r="G17">
        <v>1.6</v>
      </c>
      <c r="H17" t="s">
        <v>211</v>
      </c>
      <c r="I17" t="s">
        <v>34</v>
      </c>
      <c r="J17">
        <v>210</v>
      </c>
      <c r="K17">
        <v>0.8</v>
      </c>
      <c r="L17">
        <v>585</v>
      </c>
      <c r="M17">
        <f t="shared" si="0"/>
        <v>71</v>
      </c>
      <c r="N17">
        <v>8</v>
      </c>
      <c r="O17">
        <f t="shared" si="1"/>
        <v>8.875</v>
      </c>
      <c r="P17">
        <v>18</v>
      </c>
      <c r="Q17">
        <f t="shared" si="2"/>
        <v>9</v>
      </c>
      <c r="R17">
        <f t="shared" si="3"/>
        <v>8.9499999999999993</v>
      </c>
      <c r="S17">
        <f t="shared" si="4"/>
        <v>0.10914634146341462</v>
      </c>
      <c r="T17">
        <f t="shared" si="5"/>
        <v>1.7892842862854856E-2</v>
      </c>
      <c r="U17">
        <f t="shared" si="6"/>
        <v>898745.78792482999</v>
      </c>
    </row>
    <row r="18" spans="1:21" x14ac:dyDescent="0.25">
      <c r="A18" t="s">
        <v>50</v>
      </c>
      <c r="B18" t="s">
        <v>46</v>
      </c>
      <c r="C18">
        <v>28</v>
      </c>
      <c r="D18" s="3">
        <v>236187840</v>
      </c>
      <c r="E18">
        <v>4</v>
      </c>
      <c r="F18" t="s">
        <v>209</v>
      </c>
      <c r="G18">
        <v>1.2</v>
      </c>
      <c r="H18" t="s">
        <v>229</v>
      </c>
      <c r="I18" t="s">
        <v>34</v>
      </c>
      <c r="J18">
        <v>223</v>
      </c>
      <c r="K18">
        <v>0.8</v>
      </c>
      <c r="L18">
        <v>603</v>
      </c>
      <c r="M18">
        <f t="shared" si="0"/>
        <v>135</v>
      </c>
      <c r="N18">
        <v>9</v>
      </c>
      <c r="O18">
        <f t="shared" si="1"/>
        <v>15</v>
      </c>
      <c r="P18">
        <v>31</v>
      </c>
      <c r="Q18">
        <f t="shared" si="2"/>
        <v>15.5</v>
      </c>
      <c r="R18">
        <f t="shared" si="3"/>
        <v>15.299999999999999</v>
      </c>
      <c r="S18">
        <f t="shared" si="4"/>
        <v>0.18658536585365854</v>
      </c>
      <c r="T18">
        <f t="shared" si="5"/>
        <v>3.0587764894042385E-2</v>
      </c>
      <c r="U18">
        <f t="shared" si="6"/>
        <v>1444891.62415034</v>
      </c>
    </row>
    <row r="19" spans="1:21" x14ac:dyDescent="0.25">
      <c r="A19" t="s">
        <v>50</v>
      </c>
      <c r="B19" t="s">
        <v>47</v>
      </c>
      <c r="C19">
        <v>30</v>
      </c>
      <c r="D19" s="3">
        <v>125888000</v>
      </c>
      <c r="E19">
        <v>4</v>
      </c>
      <c r="F19" t="s">
        <v>28</v>
      </c>
      <c r="G19">
        <v>1.2</v>
      </c>
      <c r="H19" t="s">
        <v>230</v>
      </c>
      <c r="I19" t="s">
        <v>35</v>
      </c>
      <c r="J19">
        <v>190</v>
      </c>
      <c r="K19">
        <v>0.8</v>
      </c>
      <c r="L19">
        <v>494</v>
      </c>
      <c r="M19">
        <f t="shared" si="0"/>
        <v>162</v>
      </c>
      <c r="N19">
        <v>8</v>
      </c>
      <c r="O19">
        <f t="shared" si="1"/>
        <v>20.25</v>
      </c>
      <c r="P19">
        <v>15</v>
      </c>
      <c r="Q19">
        <f t="shared" si="2"/>
        <v>7.5</v>
      </c>
      <c r="R19">
        <f t="shared" si="3"/>
        <v>12.6</v>
      </c>
      <c r="S19">
        <f t="shared" si="4"/>
        <v>0.15365853658536585</v>
      </c>
      <c r="T19">
        <f t="shared" si="5"/>
        <v>2.5189924030387847E-2</v>
      </c>
      <c r="U19">
        <f t="shared" si="6"/>
        <v>634221.83126749308</v>
      </c>
    </row>
    <row r="20" spans="1:21" x14ac:dyDescent="0.25">
      <c r="A20" t="s">
        <v>50</v>
      </c>
      <c r="B20" t="s">
        <v>48</v>
      </c>
      <c r="C20">
        <v>34</v>
      </c>
      <c r="D20" s="3">
        <v>104400000</v>
      </c>
      <c r="E20">
        <v>3</v>
      </c>
      <c r="F20" t="s">
        <v>28</v>
      </c>
      <c r="G20">
        <v>1.2</v>
      </c>
      <c r="H20" t="s">
        <v>231</v>
      </c>
      <c r="I20" t="s">
        <v>35</v>
      </c>
      <c r="J20">
        <v>205</v>
      </c>
      <c r="K20">
        <v>0.8</v>
      </c>
      <c r="L20">
        <v>1037</v>
      </c>
      <c r="M20">
        <f t="shared" si="0"/>
        <v>275</v>
      </c>
      <c r="N20">
        <v>16</v>
      </c>
      <c r="O20">
        <f t="shared" si="1"/>
        <v>17.1875</v>
      </c>
      <c r="P20">
        <v>33</v>
      </c>
      <c r="Q20">
        <f t="shared" si="2"/>
        <v>16.5</v>
      </c>
      <c r="R20">
        <f t="shared" si="3"/>
        <v>16.706249999999997</v>
      </c>
      <c r="S20">
        <f t="shared" si="4"/>
        <v>0.20373475609756095</v>
      </c>
      <c r="T20">
        <f t="shared" si="5"/>
        <v>3.3399140343862453E-2</v>
      </c>
      <c r="U20">
        <f t="shared" si="6"/>
        <v>929832.06717313069</v>
      </c>
    </row>
    <row r="21" spans="1:21" x14ac:dyDescent="0.25">
      <c r="A21" t="s">
        <v>50</v>
      </c>
      <c r="B21" t="s">
        <v>49</v>
      </c>
      <c r="C21">
        <v>27</v>
      </c>
      <c r="D21" s="3">
        <v>45000000</v>
      </c>
      <c r="E21">
        <v>4</v>
      </c>
      <c r="F21" t="s">
        <v>28</v>
      </c>
      <c r="G21">
        <v>1</v>
      </c>
      <c r="H21" t="s">
        <v>210</v>
      </c>
      <c r="I21" t="s">
        <v>34</v>
      </c>
      <c r="J21">
        <v>217</v>
      </c>
      <c r="K21">
        <v>0.8</v>
      </c>
      <c r="L21">
        <v>256</v>
      </c>
      <c r="M21">
        <f t="shared" si="0"/>
        <v>72</v>
      </c>
      <c r="N21">
        <v>4</v>
      </c>
      <c r="O21">
        <f t="shared" si="1"/>
        <v>18</v>
      </c>
      <c r="P21">
        <v>14</v>
      </c>
      <c r="Q21">
        <f t="shared" si="2"/>
        <v>7.0000000000000009</v>
      </c>
      <c r="R21">
        <f t="shared" si="3"/>
        <v>11.4</v>
      </c>
      <c r="S21">
        <f t="shared" si="4"/>
        <v>0.13902439024390245</v>
      </c>
      <c r="T21">
        <f t="shared" si="5"/>
        <v>2.2790883646541388E-2</v>
      </c>
      <c r="U21">
        <f t="shared" si="6"/>
        <v>205117.95281887249</v>
      </c>
    </row>
    <row r="22" spans="1:21" x14ac:dyDescent="0.25">
      <c r="A22" t="s">
        <v>56</v>
      </c>
      <c r="B22" t="s">
        <v>51</v>
      </c>
      <c r="C22">
        <v>26</v>
      </c>
      <c r="D22" s="3" cm="1">
        <f t="array" ref="D22:D26">[1]BRK!$L$1:$L$5</f>
        <v>69443183</v>
      </c>
      <c r="E22">
        <v>3</v>
      </c>
      <c r="F22" t="s">
        <v>28</v>
      </c>
      <c r="G22">
        <v>1.3</v>
      </c>
      <c r="H22" t="s">
        <v>232</v>
      </c>
      <c r="I22" t="s">
        <v>36</v>
      </c>
      <c r="J22">
        <v>215</v>
      </c>
      <c r="K22">
        <v>0.8</v>
      </c>
      <c r="L22">
        <v>311</v>
      </c>
      <c r="M22">
        <f t="shared" si="0"/>
        <v>181</v>
      </c>
      <c r="N22">
        <v>6</v>
      </c>
      <c r="O22">
        <f t="shared" si="1"/>
        <v>30.166666666666664</v>
      </c>
      <c r="P22">
        <v>23</v>
      </c>
      <c r="Q22">
        <f t="shared" si="2"/>
        <v>11.500000000000002</v>
      </c>
      <c r="R22">
        <f t="shared" si="3"/>
        <v>18.966666666666669</v>
      </c>
      <c r="S22">
        <f t="shared" si="4"/>
        <v>0.2313008130081301</v>
      </c>
      <c r="T22">
        <f t="shared" si="5"/>
        <v>3.7918166066906581E-2</v>
      </c>
      <c r="U22">
        <f t="shared" si="6"/>
        <v>702175.50538895582</v>
      </c>
    </row>
    <row r="23" spans="1:21" x14ac:dyDescent="0.25">
      <c r="A23" t="s">
        <v>56</v>
      </c>
      <c r="B23" t="s">
        <v>52</v>
      </c>
      <c r="C23">
        <v>29</v>
      </c>
      <c r="D23" s="3">
        <v>43043478</v>
      </c>
      <c r="E23">
        <v>2</v>
      </c>
      <c r="F23" t="s">
        <v>28</v>
      </c>
      <c r="G23">
        <v>1.5</v>
      </c>
      <c r="H23" t="s">
        <v>233</v>
      </c>
      <c r="I23" t="s">
        <v>35</v>
      </c>
      <c r="J23">
        <v>210</v>
      </c>
      <c r="K23">
        <v>0.8</v>
      </c>
      <c r="L23">
        <v>340</v>
      </c>
      <c r="M23">
        <f t="shared" si="0"/>
        <v>152</v>
      </c>
      <c r="N23">
        <v>6</v>
      </c>
      <c r="O23">
        <f t="shared" si="1"/>
        <v>25.333333333333336</v>
      </c>
      <c r="P23">
        <v>49</v>
      </c>
      <c r="Q23">
        <f t="shared" si="2"/>
        <v>24.5</v>
      </c>
      <c r="R23">
        <f t="shared" si="3"/>
        <v>24.833333333333336</v>
      </c>
      <c r="S23">
        <f t="shared" si="4"/>
        <v>0.30284552845528456</v>
      </c>
      <c r="T23">
        <f t="shared" si="5"/>
        <v>4.9646807943489274E-2</v>
      </c>
      <c r="U23">
        <f t="shared" si="6"/>
        <v>854788.51419432228</v>
      </c>
    </row>
    <row r="24" spans="1:21" x14ac:dyDescent="0.25">
      <c r="A24" t="s">
        <v>56</v>
      </c>
      <c r="B24" t="s">
        <v>53</v>
      </c>
      <c r="C24">
        <v>20</v>
      </c>
      <c r="D24" s="3">
        <v>8812674</v>
      </c>
      <c r="E24">
        <v>2</v>
      </c>
      <c r="F24" t="s">
        <v>28</v>
      </c>
      <c r="G24">
        <v>1.3</v>
      </c>
      <c r="H24" t="s">
        <v>214</v>
      </c>
      <c r="I24" t="s">
        <v>34</v>
      </c>
      <c r="J24">
        <v>210</v>
      </c>
      <c r="K24">
        <v>0.8</v>
      </c>
      <c r="L24">
        <v>69</v>
      </c>
      <c r="M24">
        <f t="shared" si="0"/>
        <v>95</v>
      </c>
      <c r="N24">
        <v>2</v>
      </c>
      <c r="O24">
        <f t="shared" si="1"/>
        <v>47.5</v>
      </c>
      <c r="P24">
        <v>0</v>
      </c>
      <c r="Q24">
        <f t="shared" si="2"/>
        <v>0</v>
      </c>
      <c r="R24">
        <f t="shared" si="3"/>
        <v>19</v>
      </c>
      <c r="S24">
        <f t="shared" si="4"/>
        <v>0.23170731707317074</v>
      </c>
      <c r="T24">
        <f t="shared" si="5"/>
        <v>3.7984806077568975E-2</v>
      </c>
      <c r="U24">
        <f t="shared" si="6"/>
        <v>133899.08516593365</v>
      </c>
    </row>
    <row r="25" spans="1:21" x14ac:dyDescent="0.25">
      <c r="A25" t="s">
        <v>56</v>
      </c>
      <c r="B25" t="s">
        <v>54</v>
      </c>
      <c r="C25">
        <v>20</v>
      </c>
      <c r="D25" s="3">
        <v>8629472</v>
      </c>
      <c r="E25">
        <v>2</v>
      </c>
      <c r="F25" t="s">
        <v>209</v>
      </c>
      <c r="G25">
        <v>1.2</v>
      </c>
      <c r="H25" t="s">
        <v>235</v>
      </c>
      <c r="I25" t="s">
        <v>34</v>
      </c>
      <c r="J25">
        <v>210</v>
      </c>
      <c r="K25">
        <v>0.8</v>
      </c>
      <c r="L25">
        <v>164</v>
      </c>
      <c r="M25">
        <f t="shared" si="0"/>
        <v>0</v>
      </c>
      <c r="N25">
        <v>2</v>
      </c>
      <c r="O25">
        <f t="shared" si="1"/>
        <v>0</v>
      </c>
      <c r="P25">
        <v>2</v>
      </c>
      <c r="Q25">
        <f t="shared" si="2"/>
        <v>1</v>
      </c>
      <c r="R25">
        <f t="shared" si="3"/>
        <v>0.6</v>
      </c>
      <c r="S25">
        <f t="shared" si="4"/>
        <v>7.3170731707317069E-3</v>
      </c>
      <c r="T25">
        <f t="shared" si="5"/>
        <v>1.1995201919232307E-3</v>
      </c>
      <c r="U25">
        <f t="shared" si="6"/>
        <v>4140.4903638544583</v>
      </c>
    </row>
    <row r="26" spans="1:21" x14ac:dyDescent="0.25">
      <c r="A26" t="s">
        <v>56</v>
      </c>
      <c r="B26" t="s">
        <v>55</v>
      </c>
      <c r="C26">
        <v>22</v>
      </c>
      <c r="D26" s="3">
        <v>4627882</v>
      </c>
      <c r="E26">
        <v>2</v>
      </c>
      <c r="F26" t="s">
        <v>27</v>
      </c>
      <c r="G26">
        <v>0.9</v>
      </c>
      <c r="H26" t="s">
        <v>208</v>
      </c>
      <c r="I26" t="s">
        <v>34</v>
      </c>
      <c r="J26">
        <v>195</v>
      </c>
      <c r="K26">
        <v>0.8</v>
      </c>
      <c r="L26">
        <v>164</v>
      </c>
      <c r="M26">
        <f t="shared" si="0"/>
        <v>0</v>
      </c>
      <c r="N26">
        <v>2</v>
      </c>
      <c r="O26">
        <f t="shared" si="1"/>
        <v>0</v>
      </c>
      <c r="P26">
        <v>1</v>
      </c>
      <c r="Q26">
        <f t="shared" si="2"/>
        <v>0.5</v>
      </c>
      <c r="R26">
        <f t="shared" si="3"/>
        <v>0.35</v>
      </c>
      <c r="S26">
        <f t="shared" si="4"/>
        <v>4.2682926829268287E-3</v>
      </c>
      <c r="T26">
        <f t="shared" si="5"/>
        <v>6.9972011195521791E-4</v>
      </c>
      <c r="U26">
        <f t="shared" si="6"/>
        <v>1295.2888444622151</v>
      </c>
    </row>
    <row r="27" spans="1:21" x14ac:dyDescent="0.25">
      <c r="A27" t="s">
        <v>62</v>
      </c>
      <c r="B27" t="s">
        <v>57</v>
      </c>
      <c r="C27">
        <v>23</v>
      </c>
      <c r="D27" s="3" cm="1">
        <f t="array" ref="D27:D31">[1]CHI!$L$1:$L$5</f>
        <v>72000000</v>
      </c>
      <c r="E27">
        <v>4</v>
      </c>
      <c r="F27" t="s">
        <v>28</v>
      </c>
      <c r="G27">
        <v>1.3</v>
      </c>
      <c r="H27" t="s">
        <v>234</v>
      </c>
      <c r="I27" t="s">
        <v>34</v>
      </c>
      <c r="J27">
        <v>215</v>
      </c>
      <c r="K27">
        <v>0.8</v>
      </c>
      <c r="L27">
        <v>276</v>
      </c>
      <c r="M27">
        <f t="shared" si="0"/>
        <v>134</v>
      </c>
      <c r="N27">
        <v>5</v>
      </c>
      <c r="O27">
        <f t="shared" si="1"/>
        <v>26.8</v>
      </c>
      <c r="P27">
        <v>58</v>
      </c>
      <c r="Q27">
        <f t="shared" si="2"/>
        <v>29</v>
      </c>
      <c r="R27">
        <f t="shared" si="3"/>
        <v>28.119999999999997</v>
      </c>
      <c r="S27">
        <f t="shared" si="4"/>
        <v>0.34292682926829265</v>
      </c>
      <c r="T27">
        <f t="shared" si="5"/>
        <v>5.6217512994802078E-2</v>
      </c>
      <c r="U27">
        <f t="shared" si="6"/>
        <v>809532.18712514988</v>
      </c>
    </row>
    <row r="28" spans="1:21" x14ac:dyDescent="0.25">
      <c r="A28" t="s">
        <v>62</v>
      </c>
      <c r="B28" t="s">
        <v>58</v>
      </c>
      <c r="C28">
        <v>34</v>
      </c>
      <c r="D28" s="3">
        <v>21481481</v>
      </c>
      <c r="E28">
        <v>1</v>
      </c>
      <c r="F28" t="s">
        <v>28</v>
      </c>
      <c r="G28">
        <v>1.2</v>
      </c>
      <c r="H28" t="s">
        <v>219</v>
      </c>
      <c r="I28" t="s">
        <v>36</v>
      </c>
      <c r="J28">
        <v>260</v>
      </c>
      <c r="K28">
        <v>0.8</v>
      </c>
      <c r="L28">
        <v>972</v>
      </c>
      <c r="M28">
        <f t="shared" si="0"/>
        <v>176</v>
      </c>
      <c r="N28">
        <v>14</v>
      </c>
      <c r="O28">
        <f t="shared" si="1"/>
        <v>12.571428571428571</v>
      </c>
      <c r="P28">
        <v>15</v>
      </c>
      <c r="Q28">
        <f t="shared" si="2"/>
        <v>7.5</v>
      </c>
      <c r="R28">
        <f t="shared" si="3"/>
        <v>9.0214285714285722</v>
      </c>
      <c r="S28">
        <f t="shared" si="4"/>
        <v>0.11001742160278746</v>
      </c>
      <c r="T28">
        <f t="shared" si="5"/>
        <v>1.8035642885702863E-2</v>
      </c>
      <c r="U28">
        <f t="shared" si="6"/>
        <v>309945.855977609</v>
      </c>
    </row>
    <row r="29" spans="1:21" x14ac:dyDescent="0.25">
      <c r="A29" t="s">
        <v>62</v>
      </c>
      <c r="B29" t="s">
        <v>59</v>
      </c>
      <c r="C29">
        <v>27</v>
      </c>
      <c r="D29" s="3">
        <v>20000000</v>
      </c>
      <c r="E29">
        <v>2</v>
      </c>
      <c r="F29" t="s">
        <v>28</v>
      </c>
      <c r="G29">
        <v>1.7</v>
      </c>
      <c r="H29" t="s">
        <v>215</v>
      </c>
      <c r="I29" t="s">
        <v>35</v>
      </c>
      <c r="J29">
        <v>190</v>
      </c>
      <c r="K29">
        <v>0.8</v>
      </c>
      <c r="L29">
        <v>287</v>
      </c>
      <c r="M29">
        <f t="shared" si="0"/>
        <v>205</v>
      </c>
      <c r="N29">
        <v>6</v>
      </c>
      <c r="O29">
        <f t="shared" si="1"/>
        <v>34.166666666666671</v>
      </c>
      <c r="P29">
        <v>94</v>
      </c>
      <c r="Q29">
        <f t="shared" si="2"/>
        <v>46.999999999999993</v>
      </c>
      <c r="R29">
        <f t="shared" si="3"/>
        <v>41.866666666666667</v>
      </c>
      <c r="S29">
        <f t="shared" si="4"/>
        <v>0.51056910569105696</v>
      </c>
      <c r="T29">
        <f t="shared" si="5"/>
        <v>8.3699853391976553E-2</v>
      </c>
      <c r="U29">
        <f t="shared" si="6"/>
        <v>669598.82713581237</v>
      </c>
    </row>
    <row r="30" spans="1:21" x14ac:dyDescent="0.25">
      <c r="A30" t="s">
        <v>62</v>
      </c>
      <c r="B30" t="s">
        <v>60</v>
      </c>
      <c r="C30">
        <v>20</v>
      </c>
      <c r="D30" s="3">
        <v>18755203</v>
      </c>
      <c r="E30">
        <v>3</v>
      </c>
      <c r="F30" t="s">
        <v>27</v>
      </c>
      <c r="G30">
        <v>0.9</v>
      </c>
      <c r="H30" t="s">
        <v>208</v>
      </c>
      <c r="I30" t="s">
        <v>34</v>
      </c>
      <c r="J30">
        <v>209</v>
      </c>
      <c r="K30">
        <v>0.8</v>
      </c>
      <c r="L30">
        <v>80</v>
      </c>
      <c r="M30">
        <f t="shared" si="0"/>
        <v>2</v>
      </c>
      <c r="N30">
        <v>1</v>
      </c>
      <c r="O30">
        <f t="shared" si="1"/>
        <v>2</v>
      </c>
      <c r="P30">
        <v>0</v>
      </c>
      <c r="Q30">
        <f t="shared" si="2"/>
        <v>0</v>
      </c>
      <c r="R30">
        <f t="shared" si="3"/>
        <v>0.6</v>
      </c>
      <c r="S30">
        <f t="shared" si="4"/>
        <v>7.3170731707317069E-3</v>
      </c>
      <c r="T30">
        <f t="shared" si="5"/>
        <v>1.1995201919232307E-3</v>
      </c>
      <c r="U30">
        <f t="shared" si="6"/>
        <v>5999.2652538984412</v>
      </c>
    </row>
    <row r="31" spans="1:21" x14ac:dyDescent="0.25">
      <c r="A31" t="s">
        <v>62</v>
      </c>
      <c r="B31" t="s">
        <v>61</v>
      </c>
      <c r="C31">
        <v>25</v>
      </c>
      <c r="D31" s="3">
        <v>18428571</v>
      </c>
      <c r="E31">
        <v>2</v>
      </c>
      <c r="F31" t="s">
        <v>27</v>
      </c>
      <c r="G31">
        <v>0.9</v>
      </c>
      <c r="H31" t="s">
        <v>208</v>
      </c>
      <c r="I31" t="s">
        <v>36</v>
      </c>
      <c r="J31">
        <v>215</v>
      </c>
      <c r="K31">
        <v>0.8</v>
      </c>
      <c r="L31">
        <v>271</v>
      </c>
      <c r="M31">
        <f t="shared" si="0"/>
        <v>139</v>
      </c>
      <c r="N31">
        <v>5</v>
      </c>
      <c r="O31">
        <f t="shared" si="1"/>
        <v>27.8</v>
      </c>
      <c r="P31">
        <v>39</v>
      </c>
      <c r="Q31">
        <f t="shared" si="2"/>
        <v>19.5</v>
      </c>
      <c r="R31">
        <f t="shared" si="3"/>
        <v>21.99</v>
      </c>
      <c r="S31">
        <f t="shared" si="4"/>
        <v>0.26817073170731703</v>
      </c>
      <c r="T31">
        <f t="shared" si="5"/>
        <v>4.3962415033986402E-2</v>
      </c>
      <c r="U31">
        <f t="shared" si="6"/>
        <v>324065.79471411434</v>
      </c>
    </row>
    <row r="32" spans="1:21" x14ac:dyDescent="0.25">
      <c r="A32" t="s">
        <v>68</v>
      </c>
      <c r="B32" t="s">
        <v>63</v>
      </c>
      <c r="C32">
        <v>23</v>
      </c>
      <c r="D32" s="3" cm="1">
        <f t="array" ref="D32:D36">[1]CHA!$L$1:$L$5</f>
        <v>168705600</v>
      </c>
      <c r="E32">
        <v>4</v>
      </c>
      <c r="F32" t="s">
        <v>28</v>
      </c>
      <c r="G32">
        <v>1.7</v>
      </c>
      <c r="H32" t="s">
        <v>218</v>
      </c>
      <c r="I32" t="s">
        <v>35</v>
      </c>
      <c r="J32">
        <v>180</v>
      </c>
      <c r="K32">
        <v>0.8</v>
      </c>
      <c r="L32">
        <v>231</v>
      </c>
      <c r="M32">
        <f t="shared" si="0"/>
        <v>179</v>
      </c>
      <c r="N32">
        <v>5</v>
      </c>
      <c r="O32">
        <f t="shared" si="1"/>
        <v>35.799999999999997</v>
      </c>
      <c r="P32">
        <v>95</v>
      </c>
      <c r="Q32">
        <f t="shared" si="2"/>
        <v>47.5</v>
      </c>
      <c r="R32">
        <f t="shared" si="3"/>
        <v>42.82</v>
      </c>
      <c r="S32">
        <f t="shared" si="4"/>
        <v>0.52219512195121953</v>
      </c>
      <c r="T32">
        <f t="shared" si="5"/>
        <v>8.5605757696921247E-2</v>
      </c>
      <c r="U32">
        <f t="shared" si="6"/>
        <v>2888434.1431427435</v>
      </c>
    </row>
    <row r="33" spans="1:21" x14ac:dyDescent="0.25">
      <c r="A33" t="s">
        <v>68</v>
      </c>
      <c r="B33" t="s">
        <v>64</v>
      </c>
      <c r="C33">
        <v>27</v>
      </c>
      <c r="D33" s="3">
        <v>47826087</v>
      </c>
      <c r="E33">
        <v>2</v>
      </c>
      <c r="F33" t="s">
        <v>27</v>
      </c>
      <c r="G33">
        <v>0.9</v>
      </c>
      <c r="H33" t="s">
        <v>208</v>
      </c>
      <c r="I33" t="s">
        <v>34</v>
      </c>
      <c r="J33">
        <v>225</v>
      </c>
      <c r="K33">
        <v>0.8</v>
      </c>
      <c r="L33">
        <v>424</v>
      </c>
      <c r="M33">
        <f t="shared" si="0"/>
        <v>68</v>
      </c>
      <c r="N33">
        <v>6</v>
      </c>
      <c r="O33">
        <f t="shared" si="1"/>
        <v>11.333333333333334</v>
      </c>
      <c r="P33">
        <v>31</v>
      </c>
      <c r="Q33">
        <f t="shared" si="2"/>
        <v>15.5</v>
      </c>
      <c r="R33">
        <f t="shared" si="3"/>
        <v>14.25</v>
      </c>
      <c r="S33">
        <f t="shared" si="4"/>
        <v>0.17378048780487804</v>
      </c>
      <c r="T33">
        <f t="shared" si="5"/>
        <v>2.8488604558176731E-2</v>
      </c>
      <c r="U33">
        <f t="shared" si="6"/>
        <v>544999.39204318274</v>
      </c>
    </row>
    <row r="34" spans="1:21" x14ac:dyDescent="0.25">
      <c r="A34" t="s">
        <v>68</v>
      </c>
      <c r="B34" t="s">
        <v>65</v>
      </c>
      <c r="C34">
        <v>24</v>
      </c>
      <c r="D34" s="3">
        <v>28345679</v>
      </c>
      <c r="E34">
        <v>2</v>
      </c>
      <c r="F34" t="s">
        <v>28</v>
      </c>
      <c r="G34">
        <v>1.3</v>
      </c>
      <c r="H34" t="s">
        <v>217</v>
      </c>
      <c r="I34" t="s">
        <v>35</v>
      </c>
      <c r="J34">
        <v>200</v>
      </c>
      <c r="K34">
        <v>0.8</v>
      </c>
      <c r="L34">
        <v>291</v>
      </c>
      <c r="M34">
        <f t="shared" si="0"/>
        <v>119</v>
      </c>
      <c r="N34">
        <v>5</v>
      </c>
      <c r="O34">
        <f t="shared" si="1"/>
        <v>23.799999999999997</v>
      </c>
      <c r="P34">
        <v>39</v>
      </c>
      <c r="Q34">
        <f t="shared" si="2"/>
        <v>19.5</v>
      </c>
      <c r="R34">
        <f t="shared" si="3"/>
        <v>21.22</v>
      </c>
      <c r="S34">
        <f t="shared" si="4"/>
        <v>0.25878048780487806</v>
      </c>
      <c r="T34">
        <f t="shared" si="5"/>
        <v>4.2423030787684932E-2</v>
      </c>
      <c r="U34">
        <f t="shared" si="6"/>
        <v>481003.84516593377</v>
      </c>
    </row>
    <row r="35" spans="1:21" x14ac:dyDescent="0.25">
      <c r="A35" t="s">
        <v>68</v>
      </c>
      <c r="B35" t="s">
        <v>66</v>
      </c>
      <c r="C35">
        <v>26</v>
      </c>
      <c r="D35" s="3">
        <v>27911250</v>
      </c>
      <c r="E35">
        <v>2</v>
      </c>
      <c r="F35" t="s">
        <v>28</v>
      </c>
      <c r="G35">
        <v>1.5</v>
      </c>
      <c r="H35" t="s">
        <v>216</v>
      </c>
      <c r="I35" t="s">
        <v>34</v>
      </c>
      <c r="J35">
        <v>236</v>
      </c>
      <c r="K35">
        <v>0.8</v>
      </c>
      <c r="L35">
        <v>380</v>
      </c>
      <c r="M35">
        <f t="shared" si="0"/>
        <v>112</v>
      </c>
      <c r="N35">
        <v>6</v>
      </c>
      <c r="O35">
        <f t="shared" si="1"/>
        <v>18.666666666666664</v>
      </c>
      <c r="P35">
        <v>72</v>
      </c>
      <c r="Q35">
        <f t="shared" si="2"/>
        <v>36</v>
      </c>
      <c r="R35">
        <f t="shared" si="3"/>
        <v>29.066666666666663</v>
      </c>
      <c r="S35">
        <f t="shared" si="4"/>
        <v>0.35447154471544712</v>
      </c>
      <c r="T35">
        <f t="shared" si="5"/>
        <v>5.8110089297614284E-2</v>
      </c>
      <c r="U35">
        <f t="shared" si="6"/>
        <v>648770.09196321468</v>
      </c>
    </row>
    <row r="36" spans="1:21" x14ac:dyDescent="0.25">
      <c r="A36" t="s">
        <v>68</v>
      </c>
      <c r="B36" t="s">
        <v>67</v>
      </c>
      <c r="C36">
        <v>22</v>
      </c>
      <c r="D36" s="3">
        <v>27073426</v>
      </c>
      <c r="E36">
        <v>2</v>
      </c>
      <c r="F36" t="s">
        <v>28</v>
      </c>
      <c r="G36">
        <v>1.6</v>
      </c>
      <c r="H36" t="s">
        <v>236</v>
      </c>
      <c r="I36" t="s">
        <v>35</v>
      </c>
      <c r="J36">
        <v>200</v>
      </c>
      <c r="K36">
        <v>0.8</v>
      </c>
      <c r="L36">
        <v>101</v>
      </c>
      <c r="M36">
        <f t="shared" si="0"/>
        <v>63</v>
      </c>
      <c r="N36">
        <v>2</v>
      </c>
      <c r="O36">
        <f t="shared" si="1"/>
        <v>31.5</v>
      </c>
      <c r="P36">
        <v>63</v>
      </c>
      <c r="Q36">
        <f t="shared" si="2"/>
        <v>31.5</v>
      </c>
      <c r="R36">
        <f t="shared" si="3"/>
        <v>31.5</v>
      </c>
      <c r="S36">
        <f t="shared" si="4"/>
        <v>0.38414634146341464</v>
      </c>
      <c r="T36">
        <f t="shared" si="5"/>
        <v>6.2974810075969626E-2</v>
      </c>
      <c r="U36">
        <f t="shared" si="6"/>
        <v>681977.54418232723</v>
      </c>
    </row>
    <row r="37" spans="1:21" x14ac:dyDescent="0.25">
      <c r="A37" t="s">
        <v>74</v>
      </c>
      <c r="B37" t="s">
        <v>69</v>
      </c>
      <c r="C37">
        <v>23</v>
      </c>
      <c r="D37" s="3" cm="1">
        <f t="array" ref="D37:D41">[1]CLE!$L$1:$L$5</f>
        <v>258879078</v>
      </c>
      <c r="E37">
        <v>5</v>
      </c>
      <c r="F37" t="s">
        <v>28</v>
      </c>
      <c r="G37">
        <v>1.3</v>
      </c>
      <c r="H37" t="s">
        <v>237</v>
      </c>
      <c r="I37" t="s">
        <v>34</v>
      </c>
      <c r="J37">
        <v>215</v>
      </c>
      <c r="K37">
        <v>0.8</v>
      </c>
      <c r="L37">
        <v>269</v>
      </c>
      <c r="M37">
        <f t="shared" si="0"/>
        <v>59</v>
      </c>
      <c r="N37">
        <v>4</v>
      </c>
      <c r="O37">
        <f t="shared" si="1"/>
        <v>14.75</v>
      </c>
      <c r="P37">
        <v>43</v>
      </c>
      <c r="Q37">
        <f t="shared" si="2"/>
        <v>21.5</v>
      </c>
      <c r="R37">
        <f t="shared" si="3"/>
        <v>18.8</v>
      </c>
      <c r="S37">
        <f t="shared" si="4"/>
        <v>0.22926829268292684</v>
      </c>
      <c r="T37">
        <f t="shared" si="5"/>
        <v>3.7584966013594567E-2</v>
      </c>
      <c r="U37">
        <f t="shared" si="6"/>
        <v>1556793.8157217116</v>
      </c>
    </row>
    <row r="38" spans="1:21" x14ac:dyDescent="0.25">
      <c r="A38" t="s">
        <v>74</v>
      </c>
      <c r="B38" t="s">
        <v>70</v>
      </c>
      <c r="C38">
        <v>28</v>
      </c>
      <c r="D38" s="3">
        <v>150316884</v>
      </c>
      <c r="E38">
        <v>3</v>
      </c>
      <c r="F38" t="s">
        <v>27</v>
      </c>
      <c r="G38">
        <v>0.9</v>
      </c>
      <c r="H38" t="s">
        <v>208</v>
      </c>
      <c r="I38" t="s">
        <v>35</v>
      </c>
      <c r="J38">
        <v>215</v>
      </c>
      <c r="K38">
        <v>0.8</v>
      </c>
      <c r="L38">
        <v>539</v>
      </c>
      <c r="M38">
        <f t="shared" si="0"/>
        <v>117</v>
      </c>
      <c r="N38">
        <v>8</v>
      </c>
      <c r="O38">
        <f t="shared" si="1"/>
        <v>14.625</v>
      </c>
      <c r="P38">
        <v>38</v>
      </c>
      <c r="Q38">
        <f t="shared" si="2"/>
        <v>19</v>
      </c>
      <c r="R38">
        <f t="shared" si="3"/>
        <v>17.6875</v>
      </c>
      <c r="S38">
        <f t="shared" si="4"/>
        <v>0.21570121951219512</v>
      </c>
      <c r="T38">
        <f t="shared" si="5"/>
        <v>3.536085565773691E-2</v>
      </c>
      <c r="U38">
        <f t="shared" si="6"/>
        <v>1417422.3034786086</v>
      </c>
    </row>
    <row r="39" spans="1:21" x14ac:dyDescent="0.25">
      <c r="A39" t="s">
        <v>74</v>
      </c>
      <c r="B39" t="s">
        <v>71</v>
      </c>
      <c r="C39">
        <v>25</v>
      </c>
      <c r="D39" s="3">
        <v>126499530</v>
      </c>
      <c r="E39">
        <v>3</v>
      </c>
      <c r="F39" t="s">
        <v>28</v>
      </c>
      <c r="G39">
        <v>1</v>
      </c>
      <c r="H39" t="s">
        <v>238</v>
      </c>
      <c r="I39" t="s">
        <v>35</v>
      </c>
      <c r="J39">
        <v>192</v>
      </c>
      <c r="K39">
        <v>0.8</v>
      </c>
      <c r="L39">
        <v>382</v>
      </c>
      <c r="M39">
        <f t="shared" si="0"/>
        <v>110</v>
      </c>
      <c r="N39">
        <v>6</v>
      </c>
      <c r="O39">
        <f t="shared" si="1"/>
        <v>18.333333333333332</v>
      </c>
      <c r="P39">
        <v>32</v>
      </c>
      <c r="Q39">
        <f t="shared" si="2"/>
        <v>16</v>
      </c>
      <c r="R39">
        <f t="shared" si="3"/>
        <v>16.933333333333334</v>
      </c>
      <c r="S39">
        <f t="shared" si="4"/>
        <v>0.20650406504065041</v>
      </c>
      <c r="T39">
        <f t="shared" si="5"/>
        <v>3.3853125416500068E-2</v>
      </c>
      <c r="U39">
        <f t="shared" si="6"/>
        <v>1141974.5211248833</v>
      </c>
    </row>
    <row r="40" spans="1:21" x14ac:dyDescent="0.25">
      <c r="A40" t="s">
        <v>74</v>
      </c>
      <c r="B40" t="s">
        <v>72</v>
      </c>
      <c r="C40">
        <v>27</v>
      </c>
      <c r="D40" s="3">
        <v>110720000</v>
      </c>
      <c r="E40">
        <v>4</v>
      </c>
      <c r="F40" t="s">
        <v>27</v>
      </c>
      <c r="G40">
        <v>0.9</v>
      </c>
      <c r="H40" t="s">
        <v>208</v>
      </c>
      <c r="I40" t="s">
        <v>36</v>
      </c>
      <c r="J40">
        <v>243</v>
      </c>
      <c r="K40">
        <v>0.8</v>
      </c>
      <c r="L40">
        <v>568</v>
      </c>
      <c r="M40">
        <f t="shared" si="0"/>
        <v>88</v>
      </c>
      <c r="N40">
        <v>8</v>
      </c>
      <c r="O40">
        <f t="shared" si="1"/>
        <v>11</v>
      </c>
      <c r="P40">
        <v>5</v>
      </c>
      <c r="Q40">
        <f t="shared" si="2"/>
        <v>2.5</v>
      </c>
      <c r="R40">
        <f t="shared" si="3"/>
        <v>5.05</v>
      </c>
      <c r="S40">
        <f t="shared" si="4"/>
        <v>6.1585365853658536E-2</v>
      </c>
      <c r="T40">
        <f t="shared" si="5"/>
        <v>1.0095961615353859E-2</v>
      </c>
      <c r="U40">
        <f t="shared" si="6"/>
        <v>223564.97401039585</v>
      </c>
    </row>
    <row r="41" spans="1:21" x14ac:dyDescent="0.25">
      <c r="A41" t="s">
        <v>74</v>
      </c>
      <c r="B41" t="s">
        <v>73</v>
      </c>
      <c r="C41">
        <v>27</v>
      </c>
      <c r="D41" s="3">
        <v>48214285</v>
      </c>
      <c r="E41">
        <v>2</v>
      </c>
      <c r="F41" t="s">
        <v>28</v>
      </c>
      <c r="G41">
        <v>1.7</v>
      </c>
      <c r="H41" t="s">
        <v>239</v>
      </c>
      <c r="I41" t="s">
        <v>34</v>
      </c>
      <c r="J41">
        <v>221</v>
      </c>
      <c r="K41">
        <v>0.8</v>
      </c>
      <c r="L41">
        <v>327</v>
      </c>
      <c r="M41">
        <f t="shared" si="0"/>
        <v>165</v>
      </c>
      <c r="N41">
        <v>6</v>
      </c>
      <c r="O41">
        <f t="shared" si="1"/>
        <v>27.5</v>
      </c>
      <c r="P41">
        <v>43</v>
      </c>
      <c r="Q41">
        <f t="shared" si="2"/>
        <v>21.5</v>
      </c>
      <c r="R41">
        <f t="shared" si="3"/>
        <v>23.9</v>
      </c>
      <c r="S41">
        <f t="shared" si="4"/>
        <v>0.29146341463414632</v>
      </c>
      <c r="T41">
        <f t="shared" si="5"/>
        <v>4.7780887644942024E-2</v>
      </c>
      <c r="U41">
        <f t="shared" si="6"/>
        <v>921488.53378648544</v>
      </c>
    </row>
    <row r="42" spans="1:21" x14ac:dyDescent="0.25">
      <c r="A42" t="s">
        <v>80</v>
      </c>
      <c r="B42" t="s">
        <v>75</v>
      </c>
      <c r="C42">
        <v>32</v>
      </c>
      <c r="D42" s="3" cm="1">
        <f t="array" ref="D42:D46">[1]DAL!$L$1:$L$5</f>
        <v>175369698</v>
      </c>
      <c r="E42">
        <v>3</v>
      </c>
      <c r="F42" t="s">
        <v>28</v>
      </c>
      <c r="G42">
        <v>1.8</v>
      </c>
      <c r="H42" t="s">
        <v>240</v>
      </c>
      <c r="I42" t="s">
        <v>36</v>
      </c>
      <c r="J42">
        <v>253</v>
      </c>
      <c r="K42">
        <v>0.8</v>
      </c>
      <c r="L42">
        <v>787</v>
      </c>
      <c r="M42">
        <f t="shared" si="0"/>
        <v>279</v>
      </c>
      <c r="N42">
        <v>13</v>
      </c>
      <c r="O42">
        <f t="shared" si="1"/>
        <v>21.46153846153846</v>
      </c>
      <c r="P42">
        <v>37</v>
      </c>
      <c r="Q42">
        <f t="shared" si="2"/>
        <v>18.5</v>
      </c>
      <c r="R42">
        <f t="shared" si="3"/>
        <v>19.684615384615384</v>
      </c>
      <c r="S42">
        <f t="shared" si="4"/>
        <v>0.24005628517823638</v>
      </c>
      <c r="T42">
        <f t="shared" si="5"/>
        <v>3.9353489373481376E-2</v>
      </c>
      <c r="U42">
        <f t="shared" si="6"/>
        <v>1840375.8791129703</v>
      </c>
    </row>
    <row r="43" spans="1:21" x14ac:dyDescent="0.25">
      <c r="A43" t="s">
        <v>80</v>
      </c>
      <c r="B43" t="s">
        <v>76</v>
      </c>
      <c r="C43">
        <v>33</v>
      </c>
      <c r="D43" s="3">
        <v>43962963</v>
      </c>
      <c r="E43">
        <v>1</v>
      </c>
      <c r="F43" t="s">
        <v>28</v>
      </c>
      <c r="G43">
        <v>1.8</v>
      </c>
      <c r="H43" t="s">
        <v>241</v>
      </c>
      <c r="I43" t="s">
        <v>35</v>
      </c>
      <c r="J43">
        <v>195</v>
      </c>
      <c r="K43">
        <v>0.8</v>
      </c>
      <c r="L43">
        <v>779</v>
      </c>
      <c r="M43">
        <f t="shared" si="0"/>
        <v>369</v>
      </c>
      <c r="N43">
        <v>14</v>
      </c>
      <c r="O43">
        <f t="shared" si="1"/>
        <v>26.357142857142858</v>
      </c>
      <c r="P43">
        <v>56</v>
      </c>
      <c r="Q43">
        <f t="shared" si="2"/>
        <v>28.000000000000004</v>
      </c>
      <c r="R43">
        <f t="shared" si="3"/>
        <v>27.50714285714286</v>
      </c>
      <c r="S43">
        <f t="shared" si="4"/>
        <v>0.3354529616724739</v>
      </c>
      <c r="T43">
        <f t="shared" si="5"/>
        <v>5.499228879876622E-2</v>
      </c>
      <c r="U43">
        <f t="shared" si="6"/>
        <v>1934099.1661963789</v>
      </c>
    </row>
    <row r="44" spans="1:21" x14ac:dyDescent="0.25">
      <c r="A44" t="s">
        <v>80</v>
      </c>
      <c r="B44" t="s">
        <v>77</v>
      </c>
      <c r="C44">
        <v>35</v>
      </c>
      <c r="D44" s="3">
        <v>34126984</v>
      </c>
      <c r="E44">
        <v>2</v>
      </c>
      <c r="F44" t="s">
        <v>28</v>
      </c>
      <c r="G44">
        <v>1.7</v>
      </c>
      <c r="H44" t="s">
        <v>242</v>
      </c>
      <c r="I44" t="s">
        <v>35</v>
      </c>
      <c r="J44">
        <v>220</v>
      </c>
      <c r="K44">
        <v>0.8</v>
      </c>
      <c r="L44">
        <v>865</v>
      </c>
      <c r="M44">
        <f t="shared" si="0"/>
        <v>119</v>
      </c>
      <c r="N44">
        <v>12</v>
      </c>
      <c r="O44">
        <f t="shared" si="1"/>
        <v>9.9166666666666679</v>
      </c>
      <c r="P44">
        <v>15</v>
      </c>
      <c r="Q44">
        <f t="shared" si="2"/>
        <v>7.5</v>
      </c>
      <c r="R44">
        <f t="shared" si="3"/>
        <v>8.2249999999999996</v>
      </c>
      <c r="S44">
        <f t="shared" si="4"/>
        <v>0.10030487804878048</v>
      </c>
      <c r="T44">
        <f t="shared" si="5"/>
        <v>1.644342263094762E-2</v>
      </c>
      <c r="U44">
        <f t="shared" si="6"/>
        <v>224465.76841263496</v>
      </c>
    </row>
    <row r="45" spans="1:21" x14ac:dyDescent="0.25">
      <c r="A45" t="s">
        <v>80</v>
      </c>
      <c r="B45" t="s">
        <v>78</v>
      </c>
      <c r="C45">
        <v>29</v>
      </c>
      <c r="D45" s="3">
        <v>28966888</v>
      </c>
      <c r="E45">
        <v>3</v>
      </c>
      <c r="F45" t="s">
        <v>28</v>
      </c>
      <c r="G45">
        <v>1.2</v>
      </c>
      <c r="H45" t="s">
        <v>243</v>
      </c>
      <c r="I45" t="s">
        <v>35</v>
      </c>
      <c r="J45">
        <v>205</v>
      </c>
      <c r="K45">
        <v>0.8</v>
      </c>
      <c r="L45">
        <v>311</v>
      </c>
      <c r="M45">
        <f t="shared" si="0"/>
        <v>181</v>
      </c>
      <c r="N45">
        <v>6</v>
      </c>
      <c r="O45">
        <f t="shared" si="1"/>
        <v>30.166666666666664</v>
      </c>
      <c r="P45">
        <v>55</v>
      </c>
      <c r="Q45">
        <f t="shared" si="2"/>
        <v>27.5</v>
      </c>
      <c r="R45">
        <f t="shared" si="3"/>
        <v>28.566666666666666</v>
      </c>
      <c r="S45">
        <f t="shared" si="4"/>
        <v>0.34837398373983741</v>
      </c>
      <c r="T45">
        <f t="shared" si="5"/>
        <v>5.7110489137678272E-2</v>
      </c>
      <c r="U45">
        <f t="shared" si="6"/>
        <v>441150.17132702487</v>
      </c>
    </row>
    <row r="46" spans="1:21" x14ac:dyDescent="0.25">
      <c r="A46" t="s">
        <v>80</v>
      </c>
      <c r="B46" t="s">
        <v>79</v>
      </c>
      <c r="C46">
        <v>22</v>
      </c>
      <c r="D46" s="3">
        <v>24857143</v>
      </c>
      <c r="E46">
        <v>3</v>
      </c>
      <c r="F46" t="s">
        <v>27</v>
      </c>
      <c r="G46">
        <v>0.9</v>
      </c>
      <c r="H46" t="s">
        <v>208</v>
      </c>
      <c r="I46" t="s">
        <v>35</v>
      </c>
      <c r="J46">
        <v>190</v>
      </c>
      <c r="K46">
        <v>0.8</v>
      </c>
      <c r="L46">
        <v>186</v>
      </c>
      <c r="M46">
        <f t="shared" si="0"/>
        <v>60</v>
      </c>
      <c r="N46">
        <v>3</v>
      </c>
      <c r="O46">
        <f t="shared" si="1"/>
        <v>20</v>
      </c>
      <c r="P46">
        <v>40</v>
      </c>
      <c r="Q46">
        <f t="shared" si="2"/>
        <v>20</v>
      </c>
      <c r="R46">
        <f t="shared" si="3"/>
        <v>20</v>
      </c>
      <c r="S46">
        <f t="shared" si="4"/>
        <v>0.24390243902439024</v>
      </c>
      <c r="T46">
        <f t="shared" si="5"/>
        <v>3.9984006397441027E-2</v>
      </c>
      <c r="U46">
        <f t="shared" si="6"/>
        <v>265036.84392909508</v>
      </c>
    </row>
    <row r="47" spans="1:21" x14ac:dyDescent="0.25">
      <c r="A47" t="s">
        <v>92</v>
      </c>
      <c r="B47" t="s">
        <v>81</v>
      </c>
      <c r="C47">
        <v>28</v>
      </c>
      <c r="D47" s="3" cm="1">
        <f t="array" ref="D47:D51">[1]DEN!$L$1:$L$5</f>
        <v>207845568</v>
      </c>
      <c r="E47">
        <v>4</v>
      </c>
      <c r="F47" t="s">
        <v>28</v>
      </c>
      <c r="G47">
        <v>1.5</v>
      </c>
      <c r="H47" t="s">
        <v>244</v>
      </c>
      <c r="I47" t="s">
        <v>35</v>
      </c>
      <c r="J47">
        <v>215</v>
      </c>
      <c r="K47">
        <v>0.8</v>
      </c>
      <c r="L47">
        <v>536</v>
      </c>
      <c r="M47">
        <f t="shared" si="0"/>
        <v>202</v>
      </c>
      <c r="N47">
        <v>9</v>
      </c>
      <c r="O47">
        <f t="shared" si="1"/>
        <v>22.444444444444443</v>
      </c>
      <c r="P47">
        <v>38</v>
      </c>
      <c r="Q47">
        <f t="shared" si="2"/>
        <v>19</v>
      </c>
      <c r="R47">
        <f t="shared" si="3"/>
        <v>20.37777777777778</v>
      </c>
      <c r="S47">
        <f t="shared" si="4"/>
        <v>0.24850948509485096</v>
      </c>
      <c r="T47">
        <f t="shared" si="5"/>
        <v>4.0739259851614917E-2</v>
      </c>
      <c r="U47">
        <f t="shared" si="6"/>
        <v>1693494.9207516997</v>
      </c>
    </row>
    <row r="48" spans="1:21" x14ac:dyDescent="0.25">
      <c r="A48" t="s">
        <v>92</v>
      </c>
      <c r="B48" t="s">
        <v>82</v>
      </c>
      <c r="C48">
        <v>30</v>
      </c>
      <c r="D48" s="3">
        <v>177099342</v>
      </c>
      <c r="E48">
        <v>3</v>
      </c>
      <c r="F48" t="s">
        <v>27</v>
      </c>
      <c r="G48">
        <v>0.9</v>
      </c>
      <c r="H48" t="s">
        <v>208</v>
      </c>
      <c r="I48" t="s">
        <v>36</v>
      </c>
      <c r="J48">
        <v>284</v>
      </c>
      <c r="K48">
        <v>0.8</v>
      </c>
      <c r="L48">
        <v>745</v>
      </c>
      <c r="M48">
        <f t="shared" si="0"/>
        <v>75</v>
      </c>
      <c r="N48">
        <v>10</v>
      </c>
      <c r="O48">
        <f t="shared" si="1"/>
        <v>7.5</v>
      </c>
      <c r="P48">
        <v>15</v>
      </c>
      <c r="Q48">
        <f t="shared" si="2"/>
        <v>7.5</v>
      </c>
      <c r="R48">
        <f t="shared" si="3"/>
        <v>7.5</v>
      </c>
      <c r="S48">
        <f t="shared" si="4"/>
        <v>9.1463414634146339E-2</v>
      </c>
      <c r="T48">
        <f t="shared" si="5"/>
        <v>1.4994002399040385E-2</v>
      </c>
      <c r="U48">
        <f t="shared" si="6"/>
        <v>708114.12235105969</v>
      </c>
    </row>
    <row r="49" spans="1:21" x14ac:dyDescent="0.25">
      <c r="A49" t="s">
        <v>92</v>
      </c>
      <c r="B49" t="s">
        <v>83</v>
      </c>
      <c r="C49">
        <v>29</v>
      </c>
      <c r="D49" s="3">
        <v>126450295</v>
      </c>
      <c r="E49">
        <v>4</v>
      </c>
      <c r="F49" t="s">
        <v>28</v>
      </c>
      <c r="G49">
        <v>1</v>
      </c>
      <c r="H49" t="s">
        <v>245</v>
      </c>
      <c r="I49" t="s">
        <v>34</v>
      </c>
      <c r="J49">
        <v>235</v>
      </c>
      <c r="K49">
        <v>0.8</v>
      </c>
      <c r="L49">
        <v>720</v>
      </c>
      <c r="M49">
        <f t="shared" si="0"/>
        <v>182</v>
      </c>
      <c r="N49">
        <v>11</v>
      </c>
      <c r="O49">
        <f t="shared" si="1"/>
        <v>16.545454545454547</v>
      </c>
      <c r="P49">
        <v>40</v>
      </c>
      <c r="Q49">
        <f t="shared" si="2"/>
        <v>20</v>
      </c>
      <c r="R49">
        <f t="shared" si="3"/>
        <v>18.618181818181817</v>
      </c>
      <c r="S49">
        <f t="shared" si="4"/>
        <v>0.2270509977827051</v>
      </c>
      <c r="T49">
        <f t="shared" si="5"/>
        <v>3.7221475046345105E-2</v>
      </c>
      <c r="U49">
        <f t="shared" si="6"/>
        <v>941333.29998909542</v>
      </c>
    </row>
    <row r="50" spans="1:21" x14ac:dyDescent="0.25">
      <c r="A50" t="s">
        <v>92</v>
      </c>
      <c r="B50" t="s">
        <v>84</v>
      </c>
      <c r="C50">
        <v>26</v>
      </c>
      <c r="D50" s="3">
        <v>79139200</v>
      </c>
      <c r="E50">
        <v>2</v>
      </c>
      <c r="F50" t="s">
        <v>28</v>
      </c>
      <c r="G50">
        <v>1.5</v>
      </c>
      <c r="H50" t="s">
        <v>246</v>
      </c>
      <c r="I50" t="s">
        <v>34</v>
      </c>
      <c r="J50">
        <v>218</v>
      </c>
      <c r="K50">
        <v>0.8</v>
      </c>
      <c r="L50">
        <v>345</v>
      </c>
      <c r="M50">
        <f t="shared" si="0"/>
        <v>147</v>
      </c>
      <c r="N50">
        <v>6</v>
      </c>
      <c r="O50">
        <f t="shared" si="1"/>
        <v>24.5</v>
      </c>
      <c r="P50">
        <v>6</v>
      </c>
      <c r="Q50">
        <f t="shared" si="2"/>
        <v>3</v>
      </c>
      <c r="R50">
        <f t="shared" si="3"/>
        <v>11.600000000000001</v>
      </c>
      <c r="S50">
        <f t="shared" si="4"/>
        <v>0.14146341463414636</v>
      </c>
      <c r="T50">
        <f t="shared" si="5"/>
        <v>2.3190723710515799E-2</v>
      </c>
      <c r="U50">
        <f t="shared" si="6"/>
        <v>734118.12874850072</v>
      </c>
    </row>
    <row r="51" spans="1:21" x14ac:dyDescent="0.25">
      <c r="A51" t="s">
        <v>92</v>
      </c>
      <c r="B51" t="s">
        <v>85</v>
      </c>
      <c r="C51">
        <v>24</v>
      </c>
      <c r="D51" s="3">
        <v>23111112</v>
      </c>
      <c r="E51">
        <v>3</v>
      </c>
      <c r="F51" t="s">
        <v>27</v>
      </c>
      <c r="G51">
        <v>0.9</v>
      </c>
      <c r="H51" t="s">
        <v>208</v>
      </c>
      <c r="I51" t="s">
        <v>35</v>
      </c>
      <c r="J51">
        <v>240</v>
      </c>
      <c r="K51">
        <v>0.8</v>
      </c>
      <c r="L51">
        <v>251</v>
      </c>
      <c r="M51">
        <f t="shared" si="0"/>
        <v>159</v>
      </c>
      <c r="N51">
        <v>5</v>
      </c>
      <c r="O51">
        <f t="shared" si="1"/>
        <v>31.8</v>
      </c>
      <c r="P51">
        <v>49</v>
      </c>
      <c r="Q51">
        <f t="shared" si="2"/>
        <v>24.5</v>
      </c>
      <c r="R51">
        <f t="shared" si="3"/>
        <v>26.689999999999998</v>
      </c>
      <c r="S51">
        <f t="shared" si="4"/>
        <v>0.32548780487804874</v>
      </c>
      <c r="T51">
        <f t="shared" si="5"/>
        <v>5.3358656537385044E-2</v>
      </c>
      <c r="U51">
        <f t="shared" si="6"/>
        <v>328847.43664134346</v>
      </c>
    </row>
    <row r="52" spans="1:21" x14ac:dyDescent="0.25">
      <c r="A52" t="s">
        <v>91</v>
      </c>
      <c r="B52" t="s">
        <v>86</v>
      </c>
      <c r="C52">
        <v>23</v>
      </c>
      <c r="D52" s="3" cm="1">
        <f t="array" ref="D52:D56">[1]DET!$L$1:$L$5</f>
        <v>224238150</v>
      </c>
      <c r="E52">
        <v>5</v>
      </c>
      <c r="F52" t="s">
        <v>28</v>
      </c>
      <c r="G52">
        <v>1.2</v>
      </c>
      <c r="H52" t="s">
        <v>248</v>
      </c>
      <c r="I52" t="s">
        <v>35</v>
      </c>
      <c r="J52">
        <v>220</v>
      </c>
      <c r="K52">
        <v>0.8</v>
      </c>
      <c r="L52">
        <v>208</v>
      </c>
      <c r="M52">
        <f t="shared" si="0"/>
        <v>120</v>
      </c>
      <c r="N52">
        <v>4</v>
      </c>
      <c r="O52">
        <f t="shared" si="1"/>
        <v>30</v>
      </c>
      <c r="P52">
        <v>32</v>
      </c>
      <c r="Q52">
        <f t="shared" si="2"/>
        <v>16</v>
      </c>
      <c r="R52">
        <f t="shared" si="3"/>
        <v>21.6</v>
      </c>
      <c r="S52">
        <f t="shared" si="4"/>
        <v>0.26341463414634148</v>
      </c>
      <c r="T52">
        <f t="shared" si="5"/>
        <v>4.3182726909236309E-2</v>
      </c>
      <c r="U52">
        <f t="shared" si="6"/>
        <v>1549314.3670531788</v>
      </c>
    </row>
    <row r="53" spans="1:21" x14ac:dyDescent="0.25">
      <c r="A53" t="s">
        <v>91</v>
      </c>
      <c r="B53" t="s">
        <v>87</v>
      </c>
      <c r="C53">
        <v>23</v>
      </c>
      <c r="D53" s="3">
        <v>45000000</v>
      </c>
      <c r="E53">
        <v>3</v>
      </c>
      <c r="F53" t="s">
        <v>27</v>
      </c>
      <c r="G53">
        <v>0.9</v>
      </c>
      <c r="H53" t="s">
        <v>208</v>
      </c>
      <c r="I53" t="s">
        <v>36</v>
      </c>
      <c r="J53">
        <v>250</v>
      </c>
      <c r="K53">
        <v>0.8</v>
      </c>
      <c r="L53">
        <v>181</v>
      </c>
      <c r="M53">
        <f t="shared" si="0"/>
        <v>229</v>
      </c>
      <c r="N53">
        <v>5</v>
      </c>
      <c r="O53">
        <f t="shared" si="1"/>
        <v>45.800000000000004</v>
      </c>
      <c r="P53">
        <v>46</v>
      </c>
      <c r="Q53">
        <f t="shared" si="2"/>
        <v>23.000000000000004</v>
      </c>
      <c r="R53">
        <f t="shared" si="3"/>
        <v>29.840000000000003</v>
      </c>
      <c r="S53">
        <f t="shared" si="4"/>
        <v>0.36390243902439029</v>
      </c>
      <c r="T53">
        <f t="shared" si="5"/>
        <v>5.9656137544982023E-2</v>
      </c>
      <c r="U53">
        <f t="shared" si="6"/>
        <v>715873.65053978423</v>
      </c>
    </row>
    <row r="54" spans="1:21" x14ac:dyDescent="0.25">
      <c r="A54" t="s">
        <v>91</v>
      </c>
      <c r="B54" t="s">
        <v>88</v>
      </c>
      <c r="C54">
        <v>19</v>
      </c>
      <c r="D54" s="3">
        <v>29218063</v>
      </c>
      <c r="E54">
        <v>3</v>
      </c>
      <c r="F54" t="s">
        <v>28</v>
      </c>
      <c r="G54">
        <v>1.3</v>
      </c>
      <c r="H54" t="s">
        <v>249</v>
      </c>
      <c r="I54" t="s">
        <v>35</v>
      </c>
      <c r="J54">
        <v>206</v>
      </c>
      <c r="K54">
        <v>0.8</v>
      </c>
      <c r="L54">
        <v>81</v>
      </c>
      <c r="M54">
        <f t="shared" si="0"/>
        <v>1</v>
      </c>
      <c r="N54">
        <v>1</v>
      </c>
      <c r="O54">
        <f t="shared" si="1"/>
        <v>1</v>
      </c>
      <c r="P54">
        <v>2</v>
      </c>
      <c r="Q54">
        <f t="shared" si="2"/>
        <v>1</v>
      </c>
      <c r="R54">
        <f t="shared" si="3"/>
        <v>1</v>
      </c>
      <c r="S54">
        <f t="shared" si="4"/>
        <v>1.2195121951219513E-2</v>
      </c>
      <c r="T54">
        <f t="shared" si="5"/>
        <v>1.9992003198720516E-3</v>
      </c>
      <c r="U54">
        <f t="shared" si="6"/>
        <v>15576.736238837804</v>
      </c>
    </row>
    <row r="55" spans="1:21" x14ac:dyDescent="0.25">
      <c r="A55" t="s">
        <v>91</v>
      </c>
      <c r="B55" t="s">
        <v>89</v>
      </c>
      <c r="C55">
        <v>32</v>
      </c>
      <c r="D55" s="3">
        <v>26634146</v>
      </c>
      <c r="E55">
        <v>1</v>
      </c>
      <c r="F55" t="s">
        <v>27</v>
      </c>
      <c r="G55">
        <v>1</v>
      </c>
      <c r="H55" t="s">
        <v>208</v>
      </c>
      <c r="I55" t="s">
        <v>34</v>
      </c>
      <c r="J55">
        <v>226</v>
      </c>
      <c r="K55">
        <v>0.8</v>
      </c>
      <c r="L55">
        <v>970</v>
      </c>
      <c r="M55">
        <f t="shared" si="0"/>
        <v>178</v>
      </c>
      <c r="N55">
        <v>14</v>
      </c>
      <c r="O55">
        <f t="shared" si="1"/>
        <v>12.714285714285715</v>
      </c>
      <c r="P55">
        <v>21</v>
      </c>
      <c r="Q55">
        <f t="shared" si="2"/>
        <v>10.5</v>
      </c>
      <c r="R55">
        <f t="shared" si="3"/>
        <v>11.164285714285715</v>
      </c>
      <c r="S55">
        <f t="shared" si="4"/>
        <v>0.13614982578397214</v>
      </c>
      <c r="T55">
        <f t="shared" si="5"/>
        <v>2.2319643571142977E-2</v>
      </c>
      <c r="U55">
        <f t="shared" si="6"/>
        <v>475571.71643342677</v>
      </c>
    </row>
    <row r="56" spans="1:21" x14ac:dyDescent="0.25">
      <c r="A56" t="s">
        <v>91</v>
      </c>
      <c r="B56" t="s">
        <v>90</v>
      </c>
      <c r="C56">
        <v>22</v>
      </c>
      <c r="D56" s="3">
        <v>19892925</v>
      </c>
      <c r="E56">
        <v>2</v>
      </c>
      <c r="F56" t="s">
        <v>28</v>
      </c>
      <c r="G56">
        <v>1.2</v>
      </c>
      <c r="H56" t="s">
        <v>250</v>
      </c>
      <c r="I56" t="s">
        <v>35</v>
      </c>
      <c r="J56">
        <v>205</v>
      </c>
      <c r="K56">
        <v>0.8</v>
      </c>
      <c r="L56">
        <v>122</v>
      </c>
      <c r="M56">
        <f t="shared" si="0"/>
        <v>42</v>
      </c>
      <c r="N56">
        <v>2</v>
      </c>
      <c r="O56">
        <f t="shared" si="1"/>
        <v>21</v>
      </c>
      <c r="P56">
        <v>42</v>
      </c>
      <c r="Q56">
        <f t="shared" si="2"/>
        <v>21</v>
      </c>
      <c r="R56">
        <f t="shared" si="3"/>
        <v>21</v>
      </c>
      <c r="S56">
        <f t="shared" si="4"/>
        <v>0.25609756097560976</v>
      </c>
      <c r="T56">
        <f t="shared" si="5"/>
        <v>4.1983206717313079E-2</v>
      </c>
      <c r="U56">
        <f t="shared" si="6"/>
        <v>334067.51299480209</v>
      </c>
    </row>
    <row r="57" spans="1:21" x14ac:dyDescent="0.25">
      <c r="A57" t="s">
        <v>98</v>
      </c>
      <c r="B57" t="s">
        <v>93</v>
      </c>
      <c r="C57">
        <v>37</v>
      </c>
      <c r="D57" s="3" cm="1">
        <f t="array" ref="D57:D61">[1]GSW!$L$1:$L$5</f>
        <v>122193975</v>
      </c>
      <c r="E57">
        <v>2</v>
      </c>
      <c r="F57" t="s">
        <v>28</v>
      </c>
      <c r="G57">
        <v>1.7</v>
      </c>
      <c r="H57" t="s">
        <v>251</v>
      </c>
      <c r="I57" t="s">
        <v>35</v>
      </c>
      <c r="J57">
        <v>185</v>
      </c>
      <c r="K57">
        <v>0.8</v>
      </c>
      <c r="L57">
        <v>1026</v>
      </c>
      <c r="M57">
        <f t="shared" si="0"/>
        <v>286</v>
      </c>
      <c r="N57">
        <v>16</v>
      </c>
      <c r="O57">
        <f t="shared" si="1"/>
        <v>17.875</v>
      </c>
      <c r="P57">
        <v>20</v>
      </c>
      <c r="Q57">
        <f t="shared" si="2"/>
        <v>10</v>
      </c>
      <c r="R57">
        <f t="shared" si="3"/>
        <v>12.362500000000001</v>
      </c>
      <c r="S57">
        <f t="shared" si="4"/>
        <v>0.15076219512195121</v>
      </c>
      <c r="T57">
        <f t="shared" si="5"/>
        <v>2.4715113954418236E-2</v>
      </c>
      <c r="U57">
        <f t="shared" si="6"/>
        <v>1208015.2066673331</v>
      </c>
    </row>
    <row r="58" spans="1:21" x14ac:dyDescent="0.25">
      <c r="A58" t="s">
        <v>98</v>
      </c>
      <c r="B58" t="s">
        <v>94</v>
      </c>
      <c r="C58">
        <v>35</v>
      </c>
      <c r="D58" s="3">
        <v>110959223</v>
      </c>
      <c r="E58">
        <v>2</v>
      </c>
      <c r="F58" t="s">
        <v>209</v>
      </c>
      <c r="G58">
        <v>1.3</v>
      </c>
      <c r="H58" t="s">
        <v>252</v>
      </c>
      <c r="I58" t="s">
        <v>35</v>
      </c>
      <c r="J58">
        <v>230</v>
      </c>
      <c r="K58">
        <v>0.8</v>
      </c>
      <c r="L58">
        <v>869</v>
      </c>
      <c r="M58">
        <f t="shared" si="0"/>
        <v>197</v>
      </c>
      <c r="N58">
        <v>13</v>
      </c>
      <c r="O58">
        <f t="shared" si="1"/>
        <v>15.153846153846153</v>
      </c>
      <c r="P58">
        <v>49</v>
      </c>
      <c r="Q58">
        <f t="shared" si="2"/>
        <v>24.5</v>
      </c>
      <c r="R58">
        <f t="shared" si="3"/>
        <v>21.696153846153845</v>
      </c>
      <c r="S58">
        <f t="shared" si="4"/>
        <v>0.26458724202626638</v>
      </c>
      <c r="T58">
        <f t="shared" si="5"/>
        <v>4.3374957709223998E-2</v>
      </c>
      <c r="U58">
        <f t="shared" si="6"/>
        <v>1925140.642029342</v>
      </c>
    </row>
    <row r="59" spans="1:21" x14ac:dyDescent="0.25">
      <c r="A59" t="s">
        <v>98</v>
      </c>
      <c r="B59" t="s">
        <v>95</v>
      </c>
      <c r="C59">
        <v>35</v>
      </c>
      <c r="D59" s="3">
        <v>53571428</v>
      </c>
      <c r="E59">
        <v>2</v>
      </c>
      <c r="F59" t="s">
        <v>27</v>
      </c>
      <c r="G59">
        <v>1</v>
      </c>
      <c r="H59" t="s">
        <v>208</v>
      </c>
      <c r="I59" t="s">
        <v>34</v>
      </c>
      <c r="J59">
        <v>230</v>
      </c>
      <c r="K59">
        <v>0.8</v>
      </c>
      <c r="L59">
        <v>881</v>
      </c>
      <c r="M59">
        <f t="shared" si="0"/>
        <v>185</v>
      </c>
      <c r="N59">
        <v>13</v>
      </c>
      <c r="O59">
        <f t="shared" si="1"/>
        <v>14.230769230769232</v>
      </c>
      <c r="P59">
        <v>41</v>
      </c>
      <c r="Q59">
        <f t="shared" si="2"/>
        <v>20.5</v>
      </c>
      <c r="R59">
        <f t="shared" si="3"/>
        <v>18.619230769230768</v>
      </c>
      <c r="S59">
        <f t="shared" si="4"/>
        <v>0.2270637898686679</v>
      </c>
      <c r="T59">
        <f t="shared" si="5"/>
        <v>3.7223572109617693E-2</v>
      </c>
      <c r="U59">
        <f t="shared" si="6"/>
        <v>797647.96526927711</v>
      </c>
    </row>
    <row r="60" spans="1:21" x14ac:dyDescent="0.25">
      <c r="A60" t="s">
        <v>98</v>
      </c>
      <c r="B60" t="s">
        <v>96</v>
      </c>
      <c r="C60">
        <v>22</v>
      </c>
      <c r="D60" s="3">
        <v>37500000</v>
      </c>
      <c r="E60">
        <v>3</v>
      </c>
      <c r="F60" t="s">
        <v>27</v>
      </c>
      <c r="G60">
        <v>0.9</v>
      </c>
      <c r="H60" t="s">
        <v>208</v>
      </c>
      <c r="I60" t="s">
        <v>35</v>
      </c>
      <c r="J60">
        <v>211</v>
      </c>
      <c r="K60">
        <v>0.8</v>
      </c>
      <c r="L60">
        <v>255</v>
      </c>
      <c r="M60">
        <f t="shared" si="0"/>
        <v>73</v>
      </c>
      <c r="N60">
        <v>4</v>
      </c>
      <c r="O60">
        <f t="shared" si="1"/>
        <v>18.25</v>
      </c>
      <c r="P60">
        <v>24</v>
      </c>
      <c r="Q60">
        <f t="shared" si="2"/>
        <v>12</v>
      </c>
      <c r="R60">
        <f t="shared" si="3"/>
        <v>13.874999999999998</v>
      </c>
      <c r="S60">
        <f t="shared" si="4"/>
        <v>0.16920731707317072</v>
      </c>
      <c r="T60">
        <f t="shared" si="5"/>
        <v>2.7738904438224712E-2</v>
      </c>
      <c r="U60">
        <f t="shared" si="6"/>
        <v>277389.04438224714</v>
      </c>
    </row>
    <row r="61" spans="1:21" x14ac:dyDescent="0.25">
      <c r="A61" t="s">
        <v>98</v>
      </c>
      <c r="B61" t="s">
        <v>97</v>
      </c>
      <c r="C61">
        <v>32</v>
      </c>
      <c r="D61" s="3">
        <v>28975608</v>
      </c>
      <c r="E61">
        <v>3</v>
      </c>
      <c r="F61" t="s">
        <v>27</v>
      </c>
      <c r="G61">
        <v>0.9</v>
      </c>
      <c r="H61" t="s">
        <v>208</v>
      </c>
      <c r="I61" t="s">
        <v>35</v>
      </c>
      <c r="J61">
        <v>220</v>
      </c>
      <c r="K61">
        <v>0.8</v>
      </c>
      <c r="L61">
        <v>714</v>
      </c>
      <c r="M61">
        <f t="shared" si="0"/>
        <v>24</v>
      </c>
      <c r="N61">
        <v>9</v>
      </c>
      <c r="O61">
        <f t="shared" si="1"/>
        <v>2.666666666666667</v>
      </c>
      <c r="P61">
        <v>0</v>
      </c>
      <c r="Q61">
        <f t="shared" si="2"/>
        <v>0</v>
      </c>
      <c r="R61">
        <f t="shared" si="3"/>
        <v>0.8</v>
      </c>
      <c r="S61">
        <f t="shared" si="4"/>
        <v>9.7560975609756097E-3</v>
      </c>
      <c r="T61">
        <f t="shared" si="5"/>
        <v>1.5993602558976412E-3</v>
      </c>
      <c r="U61">
        <f t="shared" si="6"/>
        <v>12357.982886845264</v>
      </c>
    </row>
    <row r="62" spans="1:21" x14ac:dyDescent="0.25">
      <c r="A62" t="s">
        <v>104</v>
      </c>
      <c r="B62" t="s">
        <v>99</v>
      </c>
      <c r="C62">
        <v>22</v>
      </c>
      <c r="D62" s="3" cm="1">
        <f t="array" ref="D62:D66">[1]HOU!$L$1:$L$5</f>
        <v>185000000</v>
      </c>
      <c r="E62">
        <v>5</v>
      </c>
      <c r="F62" t="s">
        <v>27</v>
      </c>
      <c r="G62">
        <v>1</v>
      </c>
      <c r="H62" t="s">
        <v>208</v>
      </c>
      <c r="I62" t="s">
        <v>36</v>
      </c>
      <c r="J62">
        <v>243</v>
      </c>
      <c r="K62">
        <v>0.8</v>
      </c>
      <c r="L62">
        <v>286</v>
      </c>
      <c r="M62">
        <f t="shared" si="0"/>
        <v>42</v>
      </c>
      <c r="N62">
        <v>4</v>
      </c>
      <c r="O62">
        <f t="shared" si="1"/>
        <v>10.5</v>
      </c>
      <c r="P62">
        <v>25</v>
      </c>
      <c r="Q62">
        <f t="shared" si="2"/>
        <v>12.5</v>
      </c>
      <c r="R62">
        <f t="shared" si="3"/>
        <v>11.9</v>
      </c>
      <c r="S62">
        <f t="shared" si="4"/>
        <v>0.14512195121951221</v>
      </c>
      <c r="T62">
        <f t="shared" si="5"/>
        <v>2.3790483806477414E-2</v>
      </c>
      <c r="U62">
        <f t="shared" si="6"/>
        <v>704198.32067173149</v>
      </c>
    </row>
    <row r="63" spans="1:21" x14ac:dyDescent="0.25">
      <c r="A63" t="s">
        <v>104</v>
      </c>
      <c r="B63" t="s">
        <v>100</v>
      </c>
      <c r="C63">
        <v>23</v>
      </c>
      <c r="D63" s="3">
        <v>105333333</v>
      </c>
      <c r="E63">
        <v>3</v>
      </c>
      <c r="F63" t="s">
        <v>27</v>
      </c>
      <c r="G63">
        <v>1</v>
      </c>
      <c r="H63" t="s">
        <v>208</v>
      </c>
      <c r="I63" t="s">
        <v>35</v>
      </c>
      <c r="J63">
        <v>186</v>
      </c>
      <c r="K63">
        <v>0.8</v>
      </c>
      <c r="L63">
        <v>307</v>
      </c>
      <c r="M63">
        <f t="shared" si="0"/>
        <v>21</v>
      </c>
      <c r="N63">
        <v>4</v>
      </c>
      <c r="O63">
        <f t="shared" si="1"/>
        <v>5.25</v>
      </c>
      <c r="P63">
        <v>0</v>
      </c>
      <c r="Q63">
        <f t="shared" si="2"/>
        <v>0</v>
      </c>
      <c r="R63">
        <f t="shared" si="3"/>
        <v>1.575</v>
      </c>
      <c r="S63">
        <f t="shared" si="4"/>
        <v>1.9207317073170731E-2</v>
      </c>
      <c r="T63">
        <f t="shared" si="5"/>
        <v>3.1487405037984809E-3</v>
      </c>
      <c r="U63">
        <f t="shared" si="6"/>
        <v>88444.621871251511</v>
      </c>
    </row>
    <row r="64" spans="1:21" x14ac:dyDescent="0.25">
      <c r="A64" t="s">
        <v>104</v>
      </c>
      <c r="B64" t="s">
        <v>101</v>
      </c>
      <c r="C64">
        <v>31</v>
      </c>
      <c r="D64" s="3">
        <v>44886930</v>
      </c>
      <c r="E64">
        <v>1</v>
      </c>
      <c r="F64" t="s">
        <v>28</v>
      </c>
      <c r="G64">
        <v>1.2</v>
      </c>
      <c r="H64" t="s">
        <v>253</v>
      </c>
      <c r="I64" t="s">
        <v>35</v>
      </c>
      <c r="J64">
        <v>197</v>
      </c>
      <c r="K64">
        <v>0.8</v>
      </c>
      <c r="L64">
        <v>550</v>
      </c>
      <c r="M64">
        <f t="shared" si="0"/>
        <v>188</v>
      </c>
      <c r="N64">
        <v>9</v>
      </c>
      <c r="O64">
        <f t="shared" si="1"/>
        <v>20.888888888888889</v>
      </c>
      <c r="P64">
        <v>31</v>
      </c>
      <c r="Q64">
        <f t="shared" si="2"/>
        <v>15.5</v>
      </c>
      <c r="R64">
        <f t="shared" si="3"/>
        <v>17.655555555555555</v>
      </c>
      <c r="S64">
        <f t="shared" si="4"/>
        <v>0.21531165311653117</v>
      </c>
      <c r="T64">
        <f t="shared" si="5"/>
        <v>3.5296992314185441E-2</v>
      </c>
      <c r="U64">
        <f t="shared" si="6"/>
        <v>1267498.8985739038</v>
      </c>
    </row>
    <row r="65" spans="1:21" x14ac:dyDescent="0.25">
      <c r="A65" t="s">
        <v>104</v>
      </c>
      <c r="B65" t="s">
        <v>102</v>
      </c>
      <c r="C65">
        <v>29</v>
      </c>
      <c r="D65" s="3">
        <v>41116837</v>
      </c>
      <c r="E65">
        <v>2</v>
      </c>
      <c r="F65" t="s">
        <v>28</v>
      </c>
      <c r="G65">
        <v>1.2</v>
      </c>
      <c r="H65" t="s">
        <v>254</v>
      </c>
      <c r="I65" t="s">
        <v>35</v>
      </c>
      <c r="J65">
        <v>225</v>
      </c>
      <c r="K65">
        <v>0.8</v>
      </c>
      <c r="L65">
        <v>492</v>
      </c>
      <c r="M65">
        <f t="shared" si="0"/>
        <v>164</v>
      </c>
      <c r="N65">
        <v>8</v>
      </c>
      <c r="O65">
        <f t="shared" si="1"/>
        <v>20.5</v>
      </c>
      <c r="P65">
        <v>17</v>
      </c>
      <c r="Q65">
        <f t="shared" si="2"/>
        <v>8.5</v>
      </c>
      <c r="R65">
        <f t="shared" si="3"/>
        <v>13.3</v>
      </c>
      <c r="S65">
        <f t="shared" si="4"/>
        <v>0.16219512195121952</v>
      </c>
      <c r="T65">
        <f t="shared" si="5"/>
        <v>2.6589364254298285E-2</v>
      </c>
      <c r="U65">
        <f t="shared" si="6"/>
        <v>437308.22239104367</v>
      </c>
    </row>
    <row r="66" spans="1:21" x14ac:dyDescent="0.25">
      <c r="A66" t="s">
        <v>104</v>
      </c>
      <c r="B66" t="s">
        <v>103</v>
      </c>
      <c r="C66">
        <v>20</v>
      </c>
      <c r="D66" s="3">
        <v>35754065</v>
      </c>
      <c r="E66">
        <v>3</v>
      </c>
      <c r="F66" t="s">
        <v>28</v>
      </c>
      <c r="G66">
        <v>1.2</v>
      </c>
      <c r="H66" t="s">
        <v>255</v>
      </c>
      <c r="I66" t="s">
        <v>35</v>
      </c>
      <c r="J66">
        <v>185</v>
      </c>
      <c r="K66">
        <v>0.8</v>
      </c>
      <c r="L66">
        <v>52</v>
      </c>
      <c r="M66">
        <f t="shared" si="0"/>
        <v>30</v>
      </c>
      <c r="N66">
        <v>1</v>
      </c>
      <c r="O66">
        <f t="shared" si="1"/>
        <v>30</v>
      </c>
      <c r="P66">
        <v>0</v>
      </c>
      <c r="Q66">
        <f t="shared" si="2"/>
        <v>0</v>
      </c>
      <c r="R66">
        <f t="shared" ref="R66:R129" si="7">IF(OR(C66&gt;32,F66="No"),(0.7*Q66)+(0.3*O66),(0.6*Q66)+(0.4*O66))</f>
        <v>12</v>
      </c>
      <c r="S66">
        <f t="shared" ref="S66:S129" si="8">R66/82</f>
        <v>0.14634146341463414</v>
      </c>
      <c r="T66">
        <f t="shared" ref="T66:T129" si="9">(S66*(0.1/0.61))</f>
        <v>2.3990403838464614E-2</v>
      </c>
      <c r="U66">
        <f t="shared" ref="U66:U129" si="10">(D66/E66)*K66*T66</f>
        <v>228734.52219112357</v>
      </c>
    </row>
    <row r="67" spans="1:21" x14ac:dyDescent="0.25">
      <c r="A67" t="s">
        <v>110</v>
      </c>
      <c r="B67" t="s">
        <v>105</v>
      </c>
      <c r="C67">
        <v>25</v>
      </c>
      <c r="D67" s="3" cm="1">
        <f t="array" ref="D67:D71">[1]IND!$L$1:$L$5</f>
        <v>202446720</v>
      </c>
      <c r="E67">
        <v>4</v>
      </c>
      <c r="F67" t="s">
        <v>27</v>
      </c>
      <c r="G67">
        <v>1</v>
      </c>
      <c r="H67" t="s">
        <v>208</v>
      </c>
      <c r="I67" t="s">
        <v>35</v>
      </c>
      <c r="J67">
        <v>185</v>
      </c>
      <c r="K67">
        <v>0.8</v>
      </c>
      <c r="L67">
        <v>333</v>
      </c>
      <c r="M67">
        <f t="shared" si="0"/>
        <v>77</v>
      </c>
      <c r="N67">
        <v>5</v>
      </c>
      <c r="O67">
        <f t="shared" si="1"/>
        <v>15.4</v>
      </c>
      <c r="P67">
        <v>22</v>
      </c>
      <c r="Q67">
        <f t="shared" si="2"/>
        <v>11</v>
      </c>
      <c r="R67">
        <f t="shared" si="7"/>
        <v>12.32</v>
      </c>
      <c r="S67">
        <f t="shared" si="8"/>
        <v>0.15024390243902438</v>
      </c>
      <c r="T67">
        <f t="shared" si="9"/>
        <v>2.4630147940823671E-2</v>
      </c>
      <c r="U67">
        <f t="shared" si="10"/>
        <v>997258.53274690127</v>
      </c>
    </row>
    <row r="68" spans="1:21" x14ac:dyDescent="0.25">
      <c r="A68" t="s">
        <v>110</v>
      </c>
      <c r="B68" t="s">
        <v>106</v>
      </c>
      <c r="C68">
        <v>31</v>
      </c>
      <c r="D68" s="3">
        <v>146773872</v>
      </c>
      <c r="E68">
        <v>3</v>
      </c>
      <c r="F68" t="s">
        <v>28</v>
      </c>
      <c r="G68">
        <v>1.3</v>
      </c>
      <c r="H68" t="s">
        <v>256</v>
      </c>
      <c r="I68" t="s">
        <v>34</v>
      </c>
      <c r="J68">
        <v>245</v>
      </c>
      <c r="K68">
        <v>0.8</v>
      </c>
      <c r="L68">
        <v>629</v>
      </c>
      <c r="M68">
        <f t="shared" si="0"/>
        <v>27</v>
      </c>
      <c r="N68">
        <v>8</v>
      </c>
      <c r="O68">
        <f t="shared" si="1"/>
        <v>3.375</v>
      </c>
      <c r="P68">
        <v>6</v>
      </c>
      <c r="Q68">
        <f t="shared" si="2"/>
        <v>3</v>
      </c>
      <c r="R68">
        <f t="shared" si="7"/>
        <v>3.15</v>
      </c>
      <c r="S68">
        <f t="shared" si="8"/>
        <v>3.8414634146341463E-2</v>
      </c>
      <c r="T68">
        <f t="shared" si="9"/>
        <v>6.2974810075969619E-3</v>
      </c>
      <c r="U68">
        <f t="shared" si="10"/>
        <v>246481.51235505802</v>
      </c>
    </row>
    <row r="69" spans="1:21" x14ac:dyDescent="0.25">
      <c r="A69" t="s">
        <v>110</v>
      </c>
      <c r="B69" t="s">
        <v>107</v>
      </c>
      <c r="C69">
        <v>25</v>
      </c>
      <c r="D69" s="3">
        <v>58650480</v>
      </c>
      <c r="E69">
        <v>3</v>
      </c>
      <c r="F69" t="s">
        <v>27</v>
      </c>
      <c r="G69">
        <v>1</v>
      </c>
      <c r="H69" t="s">
        <v>208</v>
      </c>
      <c r="I69" t="s">
        <v>35</v>
      </c>
      <c r="J69">
        <v>191</v>
      </c>
      <c r="K69">
        <v>0.8</v>
      </c>
      <c r="L69">
        <v>208</v>
      </c>
      <c r="M69">
        <f t="shared" si="0"/>
        <v>38</v>
      </c>
      <c r="N69">
        <v>3</v>
      </c>
      <c r="O69">
        <f t="shared" si="1"/>
        <v>12.666666666666668</v>
      </c>
      <c r="P69">
        <v>31</v>
      </c>
      <c r="Q69">
        <f t="shared" si="2"/>
        <v>15.5</v>
      </c>
      <c r="R69">
        <f t="shared" si="7"/>
        <v>14.65</v>
      </c>
      <c r="S69">
        <f t="shared" si="8"/>
        <v>0.17865853658536585</v>
      </c>
      <c r="T69">
        <f t="shared" si="9"/>
        <v>2.928828468612555E-2</v>
      </c>
      <c r="U69">
        <f t="shared" si="10"/>
        <v>458072.52139144344</v>
      </c>
    </row>
    <row r="70" spans="1:21" x14ac:dyDescent="0.25">
      <c r="A70" t="s">
        <v>110</v>
      </c>
      <c r="B70" t="s">
        <v>108</v>
      </c>
      <c r="C70">
        <v>27</v>
      </c>
      <c r="D70" s="3">
        <v>45025000</v>
      </c>
      <c r="E70">
        <v>3</v>
      </c>
      <c r="F70" t="s">
        <v>27</v>
      </c>
      <c r="G70">
        <v>1.2</v>
      </c>
      <c r="H70" t="s">
        <v>257</v>
      </c>
      <c r="I70" t="s">
        <v>34</v>
      </c>
      <c r="J70">
        <v>220</v>
      </c>
      <c r="K70">
        <v>0.8</v>
      </c>
      <c r="L70">
        <v>362</v>
      </c>
      <c r="M70">
        <f t="shared" si="0"/>
        <v>48</v>
      </c>
      <c r="N70">
        <v>5</v>
      </c>
      <c r="O70">
        <f t="shared" si="1"/>
        <v>9.6000000000000014</v>
      </c>
      <c r="P70">
        <v>3</v>
      </c>
      <c r="Q70">
        <f t="shared" si="2"/>
        <v>1.5</v>
      </c>
      <c r="R70">
        <f t="shared" si="7"/>
        <v>3.93</v>
      </c>
      <c r="S70">
        <f t="shared" si="8"/>
        <v>4.7926829268292684E-2</v>
      </c>
      <c r="T70">
        <f t="shared" si="9"/>
        <v>7.8568572570971613E-3</v>
      </c>
      <c r="U70">
        <f t="shared" si="10"/>
        <v>94334.666133546591</v>
      </c>
    </row>
    <row r="71" spans="1:21" x14ac:dyDescent="0.25">
      <c r="A71" t="s">
        <v>110</v>
      </c>
      <c r="B71" t="s">
        <v>109</v>
      </c>
      <c r="C71">
        <v>33</v>
      </c>
      <c r="D71" s="3">
        <v>44800000</v>
      </c>
      <c r="E71">
        <v>4</v>
      </c>
      <c r="F71" t="s">
        <v>28</v>
      </c>
      <c r="G71">
        <v>1.2</v>
      </c>
      <c r="H71" t="s">
        <v>258</v>
      </c>
      <c r="I71" t="s">
        <v>35</v>
      </c>
      <c r="J71">
        <v>190</v>
      </c>
      <c r="K71">
        <v>0.8</v>
      </c>
      <c r="L71">
        <v>706</v>
      </c>
      <c r="M71">
        <f t="shared" si="0"/>
        <v>114</v>
      </c>
      <c r="N71">
        <v>10</v>
      </c>
      <c r="O71">
        <f t="shared" si="1"/>
        <v>11.4</v>
      </c>
      <c r="P71">
        <v>14</v>
      </c>
      <c r="Q71">
        <f t="shared" si="2"/>
        <v>7.0000000000000009</v>
      </c>
      <c r="R71">
        <f t="shared" si="7"/>
        <v>8.32</v>
      </c>
      <c r="S71">
        <f t="shared" si="8"/>
        <v>0.10146341463414635</v>
      </c>
      <c r="T71">
        <f t="shared" si="9"/>
        <v>1.6633346661335469E-2</v>
      </c>
      <c r="U71">
        <f t="shared" si="10"/>
        <v>149034.78608556581</v>
      </c>
    </row>
    <row r="72" spans="1:21" x14ac:dyDescent="0.25">
      <c r="A72" t="s">
        <v>116</v>
      </c>
      <c r="B72" t="s">
        <v>111</v>
      </c>
      <c r="C72">
        <v>33</v>
      </c>
      <c r="D72" s="3" cm="1">
        <f t="array" ref="D72:D76">[1]LAC!$L$1:$L$5</f>
        <v>100300000</v>
      </c>
      <c r="E72">
        <v>2</v>
      </c>
      <c r="F72" t="s">
        <v>28</v>
      </c>
      <c r="G72">
        <v>1.8</v>
      </c>
      <c r="H72" t="s">
        <v>259</v>
      </c>
      <c r="I72" t="s">
        <v>34</v>
      </c>
      <c r="J72">
        <v>225</v>
      </c>
      <c r="K72">
        <v>0.8</v>
      </c>
      <c r="L72">
        <v>733</v>
      </c>
      <c r="M72">
        <f t="shared" si="0"/>
        <v>251</v>
      </c>
      <c r="N72">
        <v>12</v>
      </c>
      <c r="O72">
        <f t="shared" si="1"/>
        <v>20.916666666666664</v>
      </c>
      <c r="P72">
        <v>59</v>
      </c>
      <c r="Q72">
        <f t="shared" si="2"/>
        <v>29.5</v>
      </c>
      <c r="R72">
        <f t="shared" si="7"/>
        <v>26.924999999999997</v>
      </c>
      <c r="S72">
        <f t="shared" si="8"/>
        <v>0.32835365853658532</v>
      </c>
      <c r="T72">
        <f t="shared" si="9"/>
        <v>5.3828468612554976E-2</v>
      </c>
      <c r="U72">
        <f t="shared" si="10"/>
        <v>2159598.1607357059</v>
      </c>
    </row>
    <row r="73" spans="1:21" x14ac:dyDescent="0.25">
      <c r="A73" t="s">
        <v>116</v>
      </c>
      <c r="B73" t="s">
        <v>112</v>
      </c>
      <c r="C73">
        <v>28</v>
      </c>
      <c r="D73" s="3">
        <v>58650480</v>
      </c>
      <c r="E73">
        <v>3</v>
      </c>
      <c r="F73" t="s">
        <v>27</v>
      </c>
      <c r="G73">
        <v>1.2</v>
      </c>
      <c r="H73" t="s">
        <v>260</v>
      </c>
      <c r="I73" t="s">
        <v>36</v>
      </c>
      <c r="J73">
        <v>240</v>
      </c>
      <c r="K73">
        <v>0.8</v>
      </c>
      <c r="L73">
        <v>584</v>
      </c>
      <c r="M73">
        <f t="shared" si="0"/>
        <v>72</v>
      </c>
      <c r="N73">
        <v>8</v>
      </c>
      <c r="O73">
        <f t="shared" si="1"/>
        <v>9</v>
      </c>
      <c r="P73">
        <v>16</v>
      </c>
      <c r="Q73">
        <f t="shared" si="2"/>
        <v>8</v>
      </c>
      <c r="R73">
        <f t="shared" si="7"/>
        <v>8.2999999999999989</v>
      </c>
      <c r="S73">
        <f t="shared" si="8"/>
        <v>0.10121951219512194</v>
      </c>
      <c r="T73">
        <f t="shared" si="9"/>
        <v>1.6593362654938024E-2</v>
      </c>
      <c r="U73">
        <f t="shared" si="10"/>
        <v>259522.31587365054</v>
      </c>
    </row>
    <row r="74" spans="1:21" x14ac:dyDescent="0.25">
      <c r="A74" t="s">
        <v>116</v>
      </c>
      <c r="B74" t="s">
        <v>113</v>
      </c>
      <c r="C74">
        <v>35</v>
      </c>
      <c r="D74" s="3">
        <v>36346154</v>
      </c>
      <c r="E74">
        <v>1</v>
      </c>
      <c r="F74" t="s">
        <v>27</v>
      </c>
      <c r="G74">
        <v>1</v>
      </c>
      <c r="H74" t="s">
        <v>208</v>
      </c>
      <c r="I74" t="s">
        <v>35</v>
      </c>
      <c r="J74">
        <v>220</v>
      </c>
      <c r="K74">
        <v>0.8</v>
      </c>
      <c r="L74">
        <v>1151</v>
      </c>
      <c r="M74">
        <f t="shared" si="0"/>
        <v>161</v>
      </c>
      <c r="N74">
        <v>16</v>
      </c>
      <c r="O74">
        <f t="shared" si="1"/>
        <v>10.0625</v>
      </c>
      <c r="P74">
        <v>13</v>
      </c>
      <c r="Q74">
        <f t="shared" si="2"/>
        <v>6.5</v>
      </c>
      <c r="R74">
        <f t="shared" si="7"/>
        <v>7.5687499999999996</v>
      </c>
      <c r="S74">
        <f t="shared" si="8"/>
        <v>9.2301829268292682E-2</v>
      </c>
      <c r="T74">
        <f t="shared" si="9"/>
        <v>1.5131447421031589E-2</v>
      </c>
      <c r="U74">
        <f t="shared" si="10"/>
        <v>439975.93456617364</v>
      </c>
    </row>
    <row r="75" spans="1:21" x14ac:dyDescent="0.25">
      <c r="A75" t="s">
        <v>116</v>
      </c>
      <c r="B75" t="s">
        <v>114</v>
      </c>
      <c r="C75">
        <v>32</v>
      </c>
      <c r="D75" s="3">
        <v>32040000</v>
      </c>
      <c r="E75">
        <v>2</v>
      </c>
      <c r="F75" t="s">
        <v>28</v>
      </c>
      <c r="G75">
        <v>1.4</v>
      </c>
      <c r="H75" t="s">
        <v>261</v>
      </c>
      <c r="I75" t="s">
        <v>35</v>
      </c>
      <c r="J75">
        <v>225</v>
      </c>
      <c r="K75">
        <v>0.8</v>
      </c>
      <c r="L75">
        <v>503</v>
      </c>
      <c r="M75">
        <f t="shared" si="0"/>
        <v>153</v>
      </c>
      <c r="N75">
        <v>8</v>
      </c>
      <c r="O75">
        <f t="shared" si="1"/>
        <v>19.125</v>
      </c>
      <c r="P75">
        <v>31</v>
      </c>
      <c r="Q75">
        <f t="shared" si="2"/>
        <v>15.5</v>
      </c>
      <c r="R75">
        <f t="shared" si="7"/>
        <v>16.95</v>
      </c>
      <c r="S75">
        <f t="shared" si="8"/>
        <v>0.20670731707317072</v>
      </c>
      <c r="T75">
        <f t="shared" si="9"/>
        <v>3.3886445421831266E-2</v>
      </c>
      <c r="U75">
        <f t="shared" si="10"/>
        <v>434288.68452618952</v>
      </c>
    </row>
    <row r="76" spans="1:21" x14ac:dyDescent="0.25">
      <c r="A76" t="s">
        <v>116</v>
      </c>
      <c r="B76" t="s">
        <v>115</v>
      </c>
      <c r="C76">
        <v>31</v>
      </c>
      <c r="D76" s="3">
        <v>20482758</v>
      </c>
      <c r="E76">
        <v>1</v>
      </c>
      <c r="F76" t="s">
        <v>28</v>
      </c>
      <c r="G76">
        <v>1.2</v>
      </c>
      <c r="H76" t="s">
        <v>262</v>
      </c>
      <c r="I76" t="s">
        <v>35</v>
      </c>
      <c r="J76">
        <v>215</v>
      </c>
      <c r="K76">
        <v>0.8</v>
      </c>
      <c r="L76">
        <v>617</v>
      </c>
      <c r="M76">
        <f t="shared" si="0"/>
        <v>203</v>
      </c>
      <c r="N76">
        <v>10</v>
      </c>
      <c r="O76">
        <f t="shared" si="1"/>
        <v>20.3</v>
      </c>
      <c r="P76">
        <v>28</v>
      </c>
      <c r="Q76">
        <f t="shared" si="2"/>
        <v>14.000000000000002</v>
      </c>
      <c r="R76">
        <f t="shared" si="7"/>
        <v>16.520000000000003</v>
      </c>
      <c r="S76">
        <f t="shared" si="8"/>
        <v>0.20146341463414638</v>
      </c>
      <c r="T76">
        <f t="shared" si="9"/>
        <v>3.3026789284286297E-2</v>
      </c>
      <c r="U76">
        <f t="shared" si="10"/>
        <v>541183.7859416235</v>
      </c>
    </row>
    <row r="77" spans="1:21" x14ac:dyDescent="0.25">
      <c r="A77" t="s">
        <v>122</v>
      </c>
      <c r="B77" t="s">
        <v>117</v>
      </c>
      <c r="C77">
        <v>26</v>
      </c>
      <c r="D77" s="3" cm="1">
        <f t="array" ref="D77:D81">[1]LAL!$L$1:$L$5</f>
        <v>94967040</v>
      </c>
      <c r="E77">
        <v>2</v>
      </c>
      <c r="F77" t="s">
        <v>27</v>
      </c>
      <c r="G77">
        <v>1.1000000000000001</v>
      </c>
      <c r="H77" t="s">
        <v>208</v>
      </c>
      <c r="I77" t="s">
        <v>35</v>
      </c>
      <c r="J77">
        <v>230</v>
      </c>
      <c r="K77">
        <v>0.8</v>
      </c>
      <c r="L77">
        <v>450</v>
      </c>
      <c r="M77">
        <f t="shared" si="0"/>
        <v>42</v>
      </c>
      <c r="N77">
        <v>6</v>
      </c>
      <c r="O77">
        <f t="shared" si="1"/>
        <v>7.0000000000000009</v>
      </c>
      <c r="P77">
        <v>44</v>
      </c>
      <c r="Q77">
        <f t="shared" si="2"/>
        <v>22</v>
      </c>
      <c r="R77">
        <f t="shared" si="7"/>
        <v>17.5</v>
      </c>
      <c r="S77">
        <f t="shared" si="8"/>
        <v>0.21341463414634146</v>
      </c>
      <c r="T77">
        <f t="shared" si="9"/>
        <v>3.4986005597760897E-2</v>
      </c>
      <c r="U77">
        <f t="shared" si="10"/>
        <v>1329006.9572171131</v>
      </c>
    </row>
    <row r="78" spans="1:21" x14ac:dyDescent="0.25">
      <c r="A78" t="s">
        <v>122</v>
      </c>
      <c r="B78" t="s">
        <v>118</v>
      </c>
      <c r="C78">
        <v>40</v>
      </c>
      <c r="D78" s="3">
        <v>52627153</v>
      </c>
      <c r="E78">
        <v>1</v>
      </c>
      <c r="F78" t="s">
        <v>28</v>
      </c>
      <c r="G78">
        <v>1.3</v>
      </c>
      <c r="H78" t="s">
        <v>263</v>
      </c>
      <c r="I78" t="s">
        <v>34</v>
      </c>
      <c r="J78">
        <v>250</v>
      </c>
      <c r="K78">
        <v>0.8</v>
      </c>
      <c r="L78">
        <v>1562</v>
      </c>
      <c r="M78">
        <f t="shared" si="0"/>
        <v>242</v>
      </c>
      <c r="N78">
        <v>22</v>
      </c>
      <c r="O78">
        <f t="shared" si="1"/>
        <v>11</v>
      </c>
      <c r="P78">
        <v>23</v>
      </c>
      <c r="Q78">
        <f t="shared" si="2"/>
        <v>11.500000000000002</v>
      </c>
      <c r="R78">
        <f t="shared" si="7"/>
        <v>11.350000000000001</v>
      </c>
      <c r="S78">
        <f t="shared" si="8"/>
        <v>0.13841463414634148</v>
      </c>
      <c r="T78">
        <f t="shared" si="9"/>
        <v>2.2690923630547786E-2</v>
      </c>
      <c r="U78">
        <f t="shared" si="10"/>
        <v>955326.96769292315</v>
      </c>
    </row>
    <row r="79" spans="1:21" x14ac:dyDescent="0.25">
      <c r="A79" t="s">
        <v>122</v>
      </c>
      <c r="B79" t="s">
        <v>119</v>
      </c>
      <c r="C79">
        <v>26</v>
      </c>
      <c r="D79" s="3">
        <v>37285714</v>
      </c>
      <c r="E79">
        <v>3</v>
      </c>
      <c r="F79" t="s">
        <v>28</v>
      </c>
      <c r="G79">
        <v>1.7</v>
      </c>
      <c r="H79" t="s">
        <v>264</v>
      </c>
      <c r="I79" t="s">
        <v>34</v>
      </c>
      <c r="J79">
        <v>214</v>
      </c>
      <c r="K79">
        <v>0.8</v>
      </c>
      <c r="L79">
        <v>309</v>
      </c>
      <c r="M79">
        <f t="shared" si="0"/>
        <v>265</v>
      </c>
      <c r="N79">
        <v>7</v>
      </c>
      <c r="O79">
        <f t="shared" si="1"/>
        <v>37.857142857142854</v>
      </c>
      <c r="P79">
        <v>99</v>
      </c>
      <c r="Q79">
        <f t="shared" si="2"/>
        <v>49.5</v>
      </c>
      <c r="R79">
        <f t="shared" si="7"/>
        <v>44.842857142857142</v>
      </c>
      <c r="S79">
        <f t="shared" si="8"/>
        <v>0.54686411149825787</v>
      </c>
      <c r="T79">
        <f t="shared" si="9"/>
        <v>8.9649854343976709E-2</v>
      </c>
      <c r="U79">
        <f t="shared" si="10"/>
        <v>891375.68778964633</v>
      </c>
    </row>
    <row r="80" spans="1:21" x14ac:dyDescent="0.25">
      <c r="A80" t="s">
        <v>122</v>
      </c>
      <c r="B80" t="s">
        <v>120</v>
      </c>
      <c r="C80">
        <v>26</v>
      </c>
      <c r="D80" s="3">
        <v>28836360</v>
      </c>
      <c r="E80">
        <v>2</v>
      </c>
      <c r="F80" t="s">
        <v>27</v>
      </c>
      <c r="G80">
        <v>1</v>
      </c>
      <c r="H80" t="s">
        <v>208</v>
      </c>
      <c r="I80" t="s">
        <v>35</v>
      </c>
      <c r="J80">
        <v>197</v>
      </c>
      <c r="K80">
        <v>0.8</v>
      </c>
      <c r="L80">
        <v>280</v>
      </c>
      <c r="M80">
        <f t="shared" si="0"/>
        <v>48</v>
      </c>
      <c r="N80">
        <v>4</v>
      </c>
      <c r="O80">
        <f t="shared" si="1"/>
        <v>12</v>
      </c>
      <c r="P80">
        <v>9</v>
      </c>
      <c r="Q80">
        <f t="shared" si="2"/>
        <v>4.5</v>
      </c>
      <c r="R80">
        <f t="shared" si="7"/>
        <v>6.75</v>
      </c>
      <c r="S80">
        <f t="shared" si="8"/>
        <v>8.2317073170731711E-2</v>
      </c>
      <c r="T80">
        <f t="shared" si="9"/>
        <v>1.3494602159136348E-2</v>
      </c>
      <c r="U80">
        <f t="shared" si="10"/>
        <v>155654.0823670532</v>
      </c>
    </row>
    <row r="81" spans="1:21" x14ac:dyDescent="0.25">
      <c r="A81" t="s">
        <v>122</v>
      </c>
      <c r="B81" t="s">
        <v>121</v>
      </c>
      <c r="C81">
        <v>27</v>
      </c>
      <c r="D81" s="3">
        <v>18259259</v>
      </c>
      <c r="E81">
        <v>1</v>
      </c>
      <c r="F81" t="s">
        <v>27</v>
      </c>
      <c r="G81">
        <v>1.1000000000000001</v>
      </c>
      <c r="H81" t="s">
        <v>208</v>
      </c>
      <c r="I81" t="s">
        <v>34</v>
      </c>
      <c r="J81">
        <v>230</v>
      </c>
      <c r="K81">
        <v>0.8</v>
      </c>
      <c r="L81">
        <v>337</v>
      </c>
      <c r="M81">
        <f t="shared" si="0"/>
        <v>155</v>
      </c>
      <c r="N81">
        <v>6</v>
      </c>
      <c r="O81">
        <f t="shared" si="1"/>
        <v>25.833333333333336</v>
      </c>
      <c r="P81">
        <v>37</v>
      </c>
      <c r="Q81">
        <f t="shared" si="2"/>
        <v>18.5</v>
      </c>
      <c r="R81">
        <f t="shared" si="7"/>
        <v>20.7</v>
      </c>
      <c r="S81">
        <f t="shared" si="8"/>
        <v>0.2524390243902439</v>
      </c>
      <c r="T81">
        <f t="shared" si="9"/>
        <v>4.1383446621351461E-2</v>
      </c>
      <c r="U81">
        <f t="shared" si="10"/>
        <v>604504.85613754508</v>
      </c>
    </row>
    <row r="82" spans="1:21" x14ac:dyDescent="0.25">
      <c r="A82" t="s">
        <v>128</v>
      </c>
      <c r="B82" t="s">
        <v>123</v>
      </c>
      <c r="C82">
        <v>26</v>
      </c>
      <c r="D82" s="3" cm="1">
        <f t="array" ref="D82:D86">[1]MEM!$L$1:$L$5</f>
        <v>163225200</v>
      </c>
      <c r="E82">
        <v>4</v>
      </c>
      <c r="F82" t="s">
        <v>28</v>
      </c>
      <c r="G82">
        <v>1.2</v>
      </c>
      <c r="H82" t="s">
        <v>265</v>
      </c>
      <c r="I82" t="s">
        <v>35</v>
      </c>
      <c r="J82">
        <v>215</v>
      </c>
      <c r="K82">
        <v>0.8</v>
      </c>
      <c r="L82">
        <v>313</v>
      </c>
      <c r="M82">
        <f t="shared" si="0"/>
        <v>97</v>
      </c>
      <c r="N82">
        <v>5</v>
      </c>
      <c r="O82">
        <f t="shared" si="1"/>
        <v>19.399999999999999</v>
      </c>
      <c r="P82">
        <v>53</v>
      </c>
      <c r="Q82">
        <f t="shared" si="2"/>
        <v>26.5</v>
      </c>
      <c r="R82">
        <f t="shared" si="7"/>
        <v>23.659999999999997</v>
      </c>
      <c r="S82">
        <f t="shared" si="8"/>
        <v>0.28853658536585364</v>
      </c>
      <c r="T82">
        <f t="shared" si="9"/>
        <v>4.7301079568172734E-2</v>
      </c>
      <c r="U82">
        <f t="shared" si="10"/>
        <v>1544145.6345461817</v>
      </c>
    </row>
    <row r="83" spans="1:21" x14ac:dyDescent="0.25">
      <c r="A83" t="s">
        <v>128</v>
      </c>
      <c r="B83" t="s">
        <v>124</v>
      </c>
      <c r="C83">
        <v>25</v>
      </c>
      <c r="D83" s="3">
        <v>126499530</v>
      </c>
      <c r="E83">
        <v>3</v>
      </c>
      <c r="F83" t="s">
        <v>28</v>
      </c>
      <c r="G83">
        <v>1.5</v>
      </c>
      <c r="H83" t="s">
        <v>266</v>
      </c>
      <c r="I83" t="s">
        <v>35</v>
      </c>
      <c r="J83">
        <v>174</v>
      </c>
      <c r="K83">
        <v>0.8</v>
      </c>
      <c r="L83">
        <v>307</v>
      </c>
      <c r="M83">
        <f t="shared" si="0"/>
        <v>185</v>
      </c>
      <c r="N83">
        <v>6</v>
      </c>
      <c r="O83">
        <f t="shared" si="1"/>
        <v>30.833333333333336</v>
      </c>
      <c r="P83">
        <v>105</v>
      </c>
      <c r="Q83">
        <f t="shared" si="2"/>
        <v>52.5</v>
      </c>
      <c r="R83">
        <f t="shared" si="7"/>
        <v>43.833333333333336</v>
      </c>
      <c r="S83">
        <f t="shared" si="8"/>
        <v>0.53455284552845528</v>
      </c>
      <c r="T83">
        <f t="shared" si="9"/>
        <v>8.7631614021058249E-2</v>
      </c>
      <c r="U83">
        <f t="shared" si="10"/>
        <v>2956095.4631480742</v>
      </c>
    </row>
    <row r="84" spans="1:21" x14ac:dyDescent="0.25">
      <c r="A84" t="s">
        <v>128</v>
      </c>
      <c r="B84" t="s">
        <v>125</v>
      </c>
      <c r="C84">
        <v>28</v>
      </c>
      <c r="D84" s="3">
        <v>25000000</v>
      </c>
      <c r="E84">
        <v>2</v>
      </c>
      <c r="F84" t="s">
        <v>28</v>
      </c>
      <c r="G84">
        <v>1.5</v>
      </c>
      <c r="H84" t="s">
        <v>267</v>
      </c>
      <c r="I84" t="s">
        <v>36</v>
      </c>
      <c r="J84">
        <v>215</v>
      </c>
      <c r="K84">
        <v>0.8</v>
      </c>
      <c r="L84">
        <v>307</v>
      </c>
      <c r="M84">
        <f t="shared" si="0"/>
        <v>185</v>
      </c>
      <c r="N84">
        <v>6</v>
      </c>
      <c r="O84">
        <f t="shared" si="1"/>
        <v>30.833333333333336</v>
      </c>
      <c r="P84">
        <v>94</v>
      </c>
      <c r="Q84">
        <f t="shared" si="2"/>
        <v>46.999999999999993</v>
      </c>
      <c r="R84">
        <f t="shared" si="7"/>
        <v>40.533333333333331</v>
      </c>
      <c r="S84">
        <f t="shared" si="8"/>
        <v>0.49430894308943085</v>
      </c>
      <c r="T84">
        <f t="shared" si="9"/>
        <v>8.1034252965480474E-2</v>
      </c>
      <c r="U84">
        <f t="shared" si="10"/>
        <v>810342.52965480473</v>
      </c>
    </row>
    <row r="85" spans="1:21" x14ac:dyDescent="0.25">
      <c r="A85" t="s">
        <v>128</v>
      </c>
      <c r="B85" t="s">
        <v>126</v>
      </c>
      <c r="C85">
        <v>25</v>
      </c>
      <c r="D85" s="3">
        <v>23413395</v>
      </c>
      <c r="E85">
        <v>1</v>
      </c>
      <c r="F85" t="s">
        <v>28</v>
      </c>
      <c r="G85">
        <v>1.4</v>
      </c>
      <c r="H85" t="s">
        <v>268</v>
      </c>
      <c r="I85" t="s">
        <v>36</v>
      </c>
      <c r="J85">
        <v>242</v>
      </c>
      <c r="K85">
        <v>0.8</v>
      </c>
      <c r="L85">
        <v>407</v>
      </c>
      <c r="M85">
        <f t="shared" si="0"/>
        <v>167</v>
      </c>
      <c r="N85">
        <v>7</v>
      </c>
      <c r="O85">
        <f t="shared" si="1"/>
        <v>23.857142857142858</v>
      </c>
      <c r="P85">
        <v>24</v>
      </c>
      <c r="Q85">
        <f t="shared" si="2"/>
        <v>12</v>
      </c>
      <c r="R85">
        <f t="shared" si="7"/>
        <v>16.74285714285714</v>
      </c>
      <c r="S85">
        <f t="shared" si="8"/>
        <v>0.20418118466898952</v>
      </c>
      <c r="T85">
        <f t="shared" si="9"/>
        <v>3.3472325355572055E-2</v>
      </c>
      <c r="U85">
        <f t="shared" si="10"/>
        <v>626960.62009481923</v>
      </c>
    </row>
    <row r="86" spans="1:21" x14ac:dyDescent="0.25">
      <c r="A86" t="s">
        <v>128</v>
      </c>
      <c r="B86" t="s">
        <v>127</v>
      </c>
      <c r="C86">
        <v>22</v>
      </c>
      <c r="D86" s="3">
        <v>20445697</v>
      </c>
      <c r="E86">
        <v>3</v>
      </c>
      <c r="F86" t="s">
        <v>27</v>
      </c>
      <c r="G86">
        <v>1</v>
      </c>
      <c r="H86" t="s">
        <v>208</v>
      </c>
      <c r="I86" t="s">
        <v>36</v>
      </c>
      <c r="J86">
        <v>305</v>
      </c>
      <c r="K86">
        <v>0.8</v>
      </c>
      <c r="L86">
        <v>66</v>
      </c>
      <c r="M86">
        <f t="shared" si="0"/>
        <v>16</v>
      </c>
      <c r="N86">
        <v>1</v>
      </c>
      <c r="O86">
        <f t="shared" si="1"/>
        <v>16</v>
      </c>
      <c r="P86">
        <v>32</v>
      </c>
      <c r="Q86">
        <f t="shared" si="2"/>
        <v>16</v>
      </c>
      <c r="R86">
        <f t="shared" si="7"/>
        <v>16</v>
      </c>
      <c r="S86">
        <f t="shared" si="8"/>
        <v>0.1951219512195122</v>
      </c>
      <c r="T86">
        <f t="shared" si="9"/>
        <v>3.1987205117952826E-2</v>
      </c>
      <c r="U86">
        <f t="shared" si="10"/>
        <v>174400.18765827009</v>
      </c>
    </row>
    <row r="87" spans="1:21" x14ac:dyDescent="0.25">
      <c r="A87" t="s">
        <v>134</v>
      </c>
      <c r="B87" t="s">
        <v>129</v>
      </c>
      <c r="C87">
        <v>27</v>
      </c>
      <c r="D87" s="3" cm="1">
        <f t="array" ref="D87:D91">[1]MIA!$L$1:$L$5</f>
        <v>194929008</v>
      </c>
      <c r="E87">
        <v>4</v>
      </c>
      <c r="F87" t="s">
        <v>28</v>
      </c>
      <c r="G87">
        <v>1.2</v>
      </c>
      <c r="H87" t="s">
        <v>269</v>
      </c>
      <c r="I87" t="s">
        <v>36</v>
      </c>
      <c r="J87">
        <v>255</v>
      </c>
      <c r="K87">
        <v>0.8</v>
      </c>
      <c r="L87">
        <v>567</v>
      </c>
      <c r="M87">
        <f t="shared" si="0"/>
        <v>89</v>
      </c>
      <c r="N87">
        <v>8</v>
      </c>
      <c r="O87">
        <f t="shared" si="1"/>
        <v>11.125</v>
      </c>
      <c r="P87">
        <v>15</v>
      </c>
      <c r="Q87">
        <f t="shared" si="2"/>
        <v>7.5</v>
      </c>
      <c r="R87">
        <f t="shared" si="7"/>
        <v>8.9499999999999993</v>
      </c>
      <c r="S87">
        <f t="shared" si="8"/>
        <v>0.10914634146341462</v>
      </c>
      <c r="T87">
        <f t="shared" si="9"/>
        <v>1.7892842862854856E-2</v>
      </c>
      <c r="U87">
        <f t="shared" si="10"/>
        <v>697566.82191123546</v>
      </c>
    </row>
    <row r="88" spans="1:21" x14ac:dyDescent="0.25">
      <c r="A88" t="s">
        <v>134</v>
      </c>
      <c r="B88" t="s">
        <v>130</v>
      </c>
      <c r="C88">
        <v>25</v>
      </c>
      <c r="D88" s="3">
        <v>64000000</v>
      </c>
      <c r="E88">
        <v>2</v>
      </c>
      <c r="F88" t="s">
        <v>28</v>
      </c>
      <c r="G88">
        <v>1.2</v>
      </c>
      <c r="H88" t="s">
        <v>270</v>
      </c>
      <c r="I88" t="s">
        <v>35</v>
      </c>
      <c r="J88">
        <v>195</v>
      </c>
      <c r="K88">
        <v>0.8</v>
      </c>
      <c r="L88">
        <v>361</v>
      </c>
      <c r="M88">
        <f t="shared" si="0"/>
        <v>131</v>
      </c>
      <c r="N88">
        <v>6</v>
      </c>
      <c r="O88">
        <f t="shared" si="1"/>
        <v>21.833333333333332</v>
      </c>
      <c r="P88">
        <v>45</v>
      </c>
      <c r="Q88">
        <f t="shared" si="2"/>
        <v>22.5</v>
      </c>
      <c r="R88">
        <f t="shared" si="7"/>
        <v>22.233333333333334</v>
      </c>
      <c r="S88">
        <f t="shared" si="8"/>
        <v>0.27113821138211386</v>
      </c>
      <c r="T88">
        <f t="shared" si="9"/>
        <v>4.4448887111821947E-2</v>
      </c>
      <c r="U88">
        <f t="shared" si="10"/>
        <v>1137891.5100626419</v>
      </c>
    </row>
    <row r="89" spans="1:21" x14ac:dyDescent="0.25">
      <c r="A89" t="s">
        <v>134</v>
      </c>
      <c r="B89" t="s">
        <v>131</v>
      </c>
      <c r="C89">
        <v>30</v>
      </c>
      <c r="D89" s="3">
        <v>58392859</v>
      </c>
      <c r="E89">
        <v>2</v>
      </c>
      <c r="F89" t="s">
        <v>27</v>
      </c>
      <c r="G89">
        <v>1.1000000000000001</v>
      </c>
      <c r="H89" t="s">
        <v>208</v>
      </c>
      <c r="I89" t="s">
        <v>34</v>
      </c>
      <c r="J89">
        <v>197</v>
      </c>
      <c r="K89">
        <v>0.8</v>
      </c>
      <c r="L89">
        <v>766</v>
      </c>
      <c r="M89">
        <f t="shared" si="0"/>
        <v>136</v>
      </c>
      <c r="N89">
        <v>11</v>
      </c>
      <c r="O89">
        <f t="shared" si="1"/>
        <v>12.363636363636365</v>
      </c>
      <c r="P89">
        <v>33</v>
      </c>
      <c r="Q89">
        <f t="shared" si="2"/>
        <v>16.5</v>
      </c>
      <c r="R89">
        <f t="shared" si="7"/>
        <v>15.259090909090908</v>
      </c>
      <c r="S89">
        <f t="shared" si="8"/>
        <v>0.18608647450110863</v>
      </c>
      <c r="T89">
        <f t="shared" si="9"/>
        <v>3.0505979426411253E-2</v>
      </c>
      <c r="U89">
        <f t="shared" si="10"/>
        <v>712532.5421213333</v>
      </c>
    </row>
    <row r="90" spans="1:21" x14ac:dyDescent="0.25">
      <c r="A90" t="s">
        <v>134</v>
      </c>
      <c r="B90" t="s">
        <v>132</v>
      </c>
      <c r="C90">
        <v>31</v>
      </c>
      <c r="D90" s="3">
        <v>26643031</v>
      </c>
      <c r="E90">
        <v>1</v>
      </c>
      <c r="F90" t="s">
        <v>27</v>
      </c>
      <c r="G90">
        <v>1.1000000000000001</v>
      </c>
      <c r="H90" t="s">
        <v>208</v>
      </c>
      <c r="I90" t="s">
        <v>35</v>
      </c>
      <c r="J90">
        <v>190</v>
      </c>
      <c r="K90">
        <v>0.8</v>
      </c>
      <c r="L90">
        <v>665</v>
      </c>
      <c r="M90">
        <f t="shared" si="0"/>
        <v>155</v>
      </c>
      <c r="N90">
        <v>10</v>
      </c>
      <c r="O90">
        <f t="shared" si="1"/>
        <v>15.5</v>
      </c>
      <c r="P90">
        <v>39</v>
      </c>
      <c r="Q90">
        <f t="shared" si="2"/>
        <v>19.5</v>
      </c>
      <c r="R90">
        <f t="shared" si="7"/>
        <v>18.299999999999997</v>
      </c>
      <c r="S90">
        <f t="shared" si="8"/>
        <v>0.22317073170731705</v>
      </c>
      <c r="T90">
        <f t="shared" si="9"/>
        <v>3.6585365853658534E-2</v>
      </c>
      <c r="U90">
        <f t="shared" si="10"/>
        <v>779796.02926829271</v>
      </c>
    </row>
    <row r="91" spans="1:21" x14ac:dyDescent="0.25">
      <c r="A91" t="s">
        <v>134</v>
      </c>
      <c r="B91" t="s">
        <v>133</v>
      </c>
      <c r="C91">
        <v>31</v>
      </c>
      <c r="D91" s="3">
        <v>19888000</v>
      </c>
      <c r="E91">
        <v>1</v>
      </c>
      <c r="F91" t="s">
        <v>28</v>
      </c>
      <c r="G91">
        <v>1.2</v>
      </c>
      <c r="H91" t="s">
        <v>271</v>
      </c>
      <c r="I91" t="s">
        <v>35</v>
      </c>
      <c r="J91">
        <v>215</v>
      </c>
      <c r="K91">
        <v>0.8</v>
      </c>
      <c r="L91">
        <v>423</v>
      </c>
      <c r="M91">
        <f t="shared" si="0"/>
        <v>151</v>
      </c>
      <c r="N91">
        <v>7</v>
      </c>
      <c r="O91">
        <f t="shared" si="1"/>
        <v>21.571428571428573</v>
      </c>
      <c r="P91">
        <v>22</v>
      </c>
      <c r="Q91">
        <f t="shared" si="2"/>
        <v>11</v>
      </c>
      <c r="R91">
        <f t="shared" si="7"/>
        <v>15.22857142857143</v>
      </c>
      <c r="S91">
        <f t="shared" si="8"/>
        <v>0.18571428571428572</v>
      </c>
      <c r="T91">
        <f t="shared" si="9"/>
        <v>3.0444964871194382E-2</v>
      </c>
      <c r="U91">
        <f t="shared" si="10"/>
        <v>484391.56908665108</v>
      </c>
    </row>
    <row r="92" spans="1:21" x14ac:dyDescent="0.25">
      <c r="A92" t="s">
        <v>140</v>
      </c>
      <c r="B92" t="s">
        <v>135</v>
      </c>
      <c r="C92">
        <v>30</v>
      </c>
      <c r="D92" s="3" cm="1">
        <f t="array" ref="D92:D96">[1]MIL!$L$1:$L$5</f>
        <v>175369698</v>
      </c>
      <c r="E92">
        <v>3</v>
      </c>
      <c r="F92" t="s">
        <v>28</v>
      </c>
      <c r="G92">
        <v>1.5</v>
      </c>
      <c r="H92" t="s">
        <v>272</v>
      </c>
      <c r="I92" t="s">
        <v>34</v>
      </c>
      <c r="J92">
        <v>243</v>
      </c>
      <c r="K92">
        <v>0.8</v>
      </c>
      <c r="L92">
        <v>859</v>
      </c>
      <c r="M92">
        <f t="shared" si="0"/>
        <v>125</v>
      </c>
      <c r="N92">
        <v>12</v>
      </c>
      <c r="O92">
        <f t="shared" si="1"/>
        <v>10.416666666666668</v>
      </c>
      <c r="P92">
        <v>24</v>
      </c>
      <c r="Q92">
        <f t="shared" si="2"/>
        <v>12</v>
      </c>
      <c r="R92">
        <f t="shared" si="7"/>
        <v>11.366666666666667</v>
      </c>
      <c r="S92">
        <f t="shared" si="8"/>
        <v>0.13861788617886178</v>
      </c>
      <c r="T92">
        <f t="shared" si="9"/>
        <v>2.2724243635878983E-2</v>
      </c>
      <c r="U92">
        <f t="shared" si="10"/>
        <v>1062704.998320672</v>
      </c>
    </row>
    <row r="93" spans="1:21" x14ac:dyDescent="0.25">
      <c r="A93" t="s">
        <v>140</v>
      </c>
      <c r="B93" t="s">
        <v>136</v>
      </c>
      <c r="C93">
        <v>34</v>
      </c>
      <c r="D93" s="3">
        <v>112583016</v>
      </c>
      <c r="E93">
        <v>2</v>
      </c>
      <c r="F93" t="s">
        <v>28</v>
      </c>
      <c r="G93">
        <v>1.8</v>
      </c>
      <c r="H93" t="s">
        <v>273</v>
      </c>
      <c r="I93" t="s">
        <v>35</v>
      </c>
      <c r="J93">
        <v>195</v>
      </c>
      <c r="K93">
        <v>0.8</v>
      </c>
      <c r="L93">
        <v>900</v>
      </c>
      <c r="M93">
        <f t="shared" si="0"/>
        <v>166</v>
      </c>
      <c r="N93">
        <v>13</v>
      </c>
      <c r="O93">
        <f t="shared" si="1"/>
        <v>12.76923076923077</v>
      </c>
      <c r="P93">
        <v>33</v>
      </c>
      <c r="Q93">
        <f t="shared" si="2"/>
        <v>16.5</v>
      </c>
      <c r="R93">
        <f t="shared" si="7"/>
        <v>15.38076923076923</v>
      </c>
      <c r="S93">
        <f t="shared" si="8"/>
        <v>0.18757035647279549</v>
      </c>
      <c r="T93">
        <f t="shared" si="9"/>
        <v>3.0749238766032052E-2</v>
      </c>
      <c r="U93">
        <f t="shared" si="10"/>
        <v>1384736.8159936029</v>
      </c>
    </row>
    <row r="94" spans="1:21" x14ac:dyDescent="0.25">
      <c r="A94" t="s">
        <v>140</v>
      </c>
      <c r="B94" t="s">
        <v>137</v>
      </c>
      <c r="C94">
        <v>29</v>
      </c>
      <c r="D94" s="3">
        <v>42755757</v>
      </c>
      <c r="E94">
        <v>2</v>
      </c>
      <c r="F94" t="s">
        <v>27</v>
      </c>
      <c r="G94">
        <v>1</v>
      </c>
      <c r="H94" t="s">
        <v>208</v>
      </c>
      <c r="I94" t="s">
        <v>34</v>
      </c>
      <c r="J94">
        <v>221</v>
      </c>
      <c r="K94">
        <v>0.8</v>
      </c>
      <c r="L94">
        <v>541</v>
      </c>
      <c r="M94">
        <f t="shared" si="0"/>
        <v>115</v>
      </c>
      <c r="N94">
        <v>8</v>
      </c>
      <c r="O94">
        <f t="shared" si="1"/>
        <v>14.375</v>
      </c>
      <c r="P94">
        <v>29</v>
      </c>
      <c r="Q94">
        <f t="shared" si="2"/>
        <v>14.5</v>
      </c>
      <c r="R94">
        <f t="shared" si="7"/>
        <v>14.462499999999999</v>
      </c>
      <c r="S94">
        <f t="shared" si="8"/>
        <v>0.17637195121951219</v>
      </c>
      <c r="T94">
        <f t="shared" si="9"/>
        <v>2.891343462614954E-2</v>
      </c>
      <c r="U94">
        <f t="shared" si="10"/>
        <v>494486.31396441424</v>
      </c>
    </row>
    <row r="95" spans="1:21" x14ac:dyDescent="0.25">
      <c r="A95" t="s">
        <v>140</v>
      </c>
      <c r="B95" t="s">
        <v>138</v>
      </c>
      <c r="C95">
        <v>30</v>
      </c>
      <c r="D95" s="3">
        <v>13445754</v>
      </c>
      <c r="E95">
        <v>1</v>
      </c>
      <c r="F95" t="s">
        <v>27</v>
      </c>
      <c r="G95">
        <v>1</v>
      </c>
      <c r="H95" t="s">
        <v>208</v>
      </c>
      <c r="I95" t="s">
        <v>36</v>
      </c>
      <c r="J95">
        <v>250</v>
      </c>
      <c r="K95">
        <v>0.8</v>
      </c>
      <c r="L95">
        <v>654</v>
      </c>
      <c r="M95">
        <f t="shared" si="0"/>
        <v>84</v>
      </c>
      <c r="N95">
        <v>9</v>
      </c>
      <c r="O95">
        <f t="shared" si="1"/>
        <v>9.3333333333333321</v>
      </c>
      <c r="P95">
        <v>33</v>
      </c>
      <c r="Q95">
        <f t="shared" si="2"/>
        <v>16.5</v>
      </c>
      <c r="R95">
        <f t="shared" si="7"/>
        <v>14.349999999999998</v>
      </c>
      <c r="S95">
        <f t="shared" si="8"/>
        <v>0.17499999999999996</v>
      </c>
      <c r="T95">
        <f t="shared" si="9"/>
        <v>2.8688524590163932E-2</v>
      </c>
      <c r="U95">
        <f t="shared" si="10"/>
        <v>308591.07540983608</v>
      </c>
    </row>
    <row r="96" spans="1:21" x14ac:dyDescent="0.25">
      <c r="A96" t="s">
        <v>140</v>
      </c>
      <c r="B96" t="s">
        <v>139</v>
      </c>
      <c r="C96">
        <v>32</v>
      </c>
      <c r="D96" s="3">
        <v>9423869</v>
      </c>
      <c r="E96">
        <v>1</v>
      </c>
      <c r="F96" t="s">
        <v>28</v>
      </c>
      <c r="G96">
        <v>1.2</v>
      </c>
      <c r="H96" t="s">
        <v>274</v>
      </c>
      <c r="I96" t="s">
        <v>35</v>
      </c>
      <c r="J96">
        <v>209</v>
      </c>
      <c r="K96">
        <v>0.8</v>
      </c>
      <c r="L96">
        <v>595</v>
      </c>
      <c r="M96">
        <f t="shared" si="0"/>
        <v>143</v>
      </c>
      <c r="N96">
        <v>9</v>
      </c>
      <c r="O96">
        <f t="shared" si="1"/>
        <v>15.888888888888889</v>
      </c>
      <c r="P96">
        <v>47</v>
      </c>
      <c r="Q96">
        <f t="shared" si="2"/>
        <v>23.499999999999996</v>
      </c>
      <c r="R96">
        <f t="shared" si="7"/>
        <v>20.455555555555556</v>
      </c>
      <c r="S96">
        <f t="shared" si="8"/>
        <v>0.2494579945799458</v>
      </c>
      <c r="T96">
        <f t="shared" si="9"/>
        <v>4.0894753209827182E-2</v>
      </c>
      <c r="U96">
        <f t="shared" si="10"/>
        <v>308309.43762939272</v>
      </c>
    </row>
    <row r="97" spans="1:21" x14ac:dyDescent="0.25">
      <c r="A97" t="s">
        <v>146</v>
      </c>
      <c r="B97" t="s">
        <v>141</v>
      </c>
      <c r="C97">
        <v>24</v>
      </c>
      <c r="D97" s="3" cm="1">
        <f t="array" ref="D97:D101">[1]NOP!$L$1:$L$5</f>
        <v>126499530</v>
      </c>
      <c r="E97">
        <v>3</v>
      </c>
      <c r="F97" t="s">
        <v>28</v>
      </c>
      <c r="G97">
        <v>1.7</v>
      </c>
      <c r="H97" t="s">
        <v>275</v>
      </c>
      <c r="I97" t="s">
        <v>34</v>
      </c>
      <c r="J97">
        <v>284</v>
      </c>
      <c r="K97">
        <v>0.8</v>
      </c>
      <c r="L97">
        <v>214</v>
      </c>
      <c r="M97">
        <f t="shared" si="0"/>
        <v>278</v>
      </c>
      <c r="N97">
        <v>6</v>
      </c>
      <c r="O97">
        <f t="shared" si="1"/>
        <v>46.333333333333336</v>
      </c>
      <c r="P97">
        <v>64</v>
      </c>
      <c r="Q97">
        <f t="shared" si="2"/>
        <v>32</v>
      </c>
      <c r="R97">
        <f t="shared" si="7"/>
        <v>37.733333333333334</v>
      </c>
      <c r="S97">
        <f t="shared" si="8"/>
        <v>0.4601626016260163</v>
      </c>
      <c r="T97">
        <f t="shared" si="9"/>
        <v>7.543649206983874E-2</v>
      </c>
      <c r="U97">
        <f t="shared" si="10"/>
        <v>2544714.877782221</v>
      </c>
    </row>
    <row r="98" spans="1:21" x14ac:dyDescent="0.25">
      <c r="A98" t="s">
        <v>146</v>
      </c>
      <c r="B98" t="s">
        <v>142</v>
      </c>
      <c r="C98">
        <v>28</v>
      </c>
      <c r="D98" s="3">
        <v>112000000</v>
      </c>
      <c r="E98">
        <v>4</v>
      </c>
      <c r="F98" t="s">
        <v>28</v>
      </c>
      <c r="G98">
        <v>1.8</v>
      </c>
      <c r="H98" t="s">
        <v>276</v>
      </c>
      <c r="I98" t="s">
        <v>35</v>
      </c>
      <c r="J98">
        <v>206</v>
      </c>
      <c r="K98">
        <v>0.8</v>
      </c>
      <c r="L98">
        <v>251</v>
      </c>
      <c r="M98">
        <f t="shared" si="0"/>
        <v>77</v>
      </c>
      <c r="N98">
        <v>4</v>
      </c>
      <c r="O98">
        <f t="shared" si="1"/>
        <v>19.25</v>
      </c>
      <c r="P98">
        <v>54</v>
      </c>
      <c r="Q98">
        <f t="shared" si="2"/>
        <v>27</v>
      </c>
      <c r="R98">
        <f t="shared" si="7"/>
        <v>23.9</v>
      </c>
      <c r="S98">
        <f t="shared" si="8"/>
        <v>0.29146341463414632</v>
      </c>
      <c r="T98">
        <f t="shared" si="9"/>
        <v>4.7780887644942024E-2</v>
      </c>
      <c r="U98">
        <f t="shared" si="10"/>
        <v>1070291.8832467014</v>
      </c>
    </row>
    <row r="99" spans="1:21" x14ac:dyDescent="0.25">
      <c r="A99" t="s">
        <v>146</v>
      </c>
      <c r="B99" t="s">
        <v>143</v>
      </c>
      <c r="C99">
        <v>28</v>
      </c>
      <c r="D99" s="3">
        <v>96773681</v>
      </c>
      <c r="E99">
        <v>3</v>
      </c>
      <c r="F99" t="s">
        <v>28</v>
      </c>
      <c r="G99">
        <v>1.8</v>
      </c>
      <c r="H99" t="s">
        <v>277</v>
      </c>
      <c r="I99" t="s">
        <v>35</v>
      </c>
      <c r="J99">
        <v>180</v>
      </c>
      <c r="K99">
        <v>0.8</v>
      </c>
      <c r="L99">
        <v>503</v>
      </c>
      <c r="M99">
        <f t="shared" si="0"/>
        <v>153</v>
      </c>
      <c r="N99">
        <v>8</v>
      </c>
      <c r="O99">
        <f t="shared" si="1"/>
        <v>19.125</v>
      </c>
      <c r="P99">
        <v>55</v>
      </c>
      <c r="Q99">
        <f t="shared" si="2"/>
        <v>27.5</v>
      </c>
      <c r="R99">
        <f t="shared" si="7"/>
        <v>24.15</v>
      </c>
      <c r="S99">
        <f t="shared" si="8"/>
        <v>0.2945121951219512</v>
      </c>
      <c r="T99">
        <f t="shared" si="9"/>
        <v>4.8280687724910037E-2</v>
      </c>
      <c r="U99">
        <f t="shared" si="10"/>
        <v>1245946.6326269493</v>
      </c>
    </row>
    <row r="100" spans="1:21" x14ac:dyDescent="0.25">
      <c r="A100" t="s">
        <v>146</v>
      </c>
      <c r="B100" t="s">
        <v>144</v>
      </c>
      <c r="C100">
        <v>33</v>
      </c>
      <c r="D100" s="3">
        <v>30666666</v>
      </c>
      <c r="E100">
        <v>1</v>
      </c>
      <c r="F100" t="s">
        <v>28</v>
      </c>
      <c r="G100">
        <v>1.6</v>
      </c>
      <c r="H100" t="s">
        <v>278</v>
      </c>
      <c r="I100" t="s">
        <v>35</v>
      </c>
      <c r="J100">
        <v>190</v>
      </c>
      <c r="K100">
        <v>0.8</v>
      </c>
      <c r="L100">
        <v>787</v>
      </c>
      <c r="M100">
        <f t="shared" si="0"/>
        <v>197</v>
      </c>
      <c r="N100">
        <v>12</v>
      </c>
      <c r="O100">
        <f t="shared" si="1"/>
        <v>16.416666666666664</v>
      </c>
      <c r="P100">
        <v>42</v>
      </c>
      <c r="Q100">
        <f t="shared" si="2"/>
        <v>21</v>
      </c>
      <c r="R100">
        <f t="shared" si="7"/>
        <v>19.625</v>
      </c>
      <c r="S100">
        <f t="shared" si="8"/>
        <v>0.23932926829268292</v>
      </c>
      <c r="T100">
        <f t="shared" si="9"/>
        <v>3.9234306277489008E-2</v>
      </c>
      <c r="U100">
        <f t="shared" si="10"/>
        <v>962548.29308276705</v>
      </c>
    </row>
    <row r="101" spans="1:21" x14ac:dyDescent="0.25">
      <c r="A101" t="s">
        <v>146</v>
      </c>
      <c r="B101" t="s">
        <v>145</v>
      </c>
      <c r="C101">
        <v>26</v>
      </c>
      <c r="D101" s="3">
        <v>28836360</v>
      </c>
      <c r="E101">
        <v>2</v>
      </c>
      <c r="F101" t="s">
        <v>28</v>
      </c>
      <c r="G101">
        <v>1.7</v>
      </c>
      <c r="H101" t="s">
        <v>279</v>
      </c>
      <c r="I101" t="s">
        <v>35</v>
      </c>
      <c r="J101">
        <v>206</v>
      </c>
      <c r="K101">
        <v>0.8</v>
      </c>
      <c r="L101">
        <v>240</v>
      </c>
      <c r="M101">
        <f t="shared" si="0"/>
        <v>88</v>
      </c>
      <c r="N101">
        <v>4</v>
      </c>
      <c r="O101">
        <f t="shared" si="1"/>
        <v>22</v>
      </c>
      <c r="P101">
        <v>68</v>
      </c>
      <c r="Q101">
        <f t="shared" si="2"/>
        <v>34</v>
      </c>
      <c r="R101">
        <f t="shared" si="7"/>
        <v>29.2</v>
      </c>
      <c r="S101">
        <f t="shared" si="8"/>
        <v>0.35609756097560974</v>
      </c>
      <c r="T101">
        <f t="shared" si="9"/>
        <v>5.8376649340263896E-2</v>
      </c>
      <c r="U101">
        <f t="shared" si="10"/>
        <v>673348.03038784489</v>
      </c>
    </row>
    <row r="102" spans="1:21" x14ac:dyDescent="0.25">
      <c r="A102" t="s">
        <v>152</v>
      </c>
      <c r="B102" t="s">
        <v>147</v>
      </c>
      <c r="C102">
        <v>27</v>
      </c>
      <c r="D102" s="3" cm="1">
        <f t="array" ref="D102:D106">[1]NYK!$L$1:$L$5</f>
        <v>175862068</v>
      </c>
      <c r="E102">
        <v>4</v>
      </c>
      <c r="F102" t="s">
        <v>28</v>
      </c>
      <c r="G102">
        <v>1.5</v>
      </c>
      <c r="H102" t="s">
        <v>280</v>
      </c>
      <c r="I102" t="s">
        <v>34</v>
      </c>
      <c r="J102">
        <v>240</v>
      </c>
      <c r="K102">
        <v>0.8</v>
      </c>
      <c r="L102">
        <v>492</v>
      </c>
      <c r="M102">
        <f t="shared" si="0"/>
        <v>164</v>
      </c>
      <c r="N102">
        <v>8</v>
      </c>
      <c r="O102">
        <f t="shared" si="1"/>
        <v>20.5</v>
      </c>
      <c r="P102">
        <v>40</v>
      </c>
      <c r="Q102">
        <f t="shared" si="2"/>
        <v>20</v>
      </c>
      <c r="R102">
        <f t="shared" si="7"/>
        <v>20.200000000000003</v>
      </c>
      <c r="S102">
        <f t="shared" si="8"/>
        <v>0.24634146341463417</v>
      </c>
      <c r="T102">
        <f t="shared" si="9"/>
        <v>4.0383846461415442E-2</v>
      </c>
      <c r="U102">
        <f t="shared" si="10"/>
        <v>1420397.3504998004</v>
      </c>
    </row>
    <row r="103" spans="1:21" x14ac:dyDescent="0.25">
      <c r="A103" t="s">
        <v>152</v>
      </c>
      <c r="B103" t="s">
        <v>148</v>
      </c>
      <c r="C103">
        <v>29</v>
      </c>
      <c r="D103" s="3">
        <v>171236184</v>
      </c>
      <c r="E103">
        <v>3</v>
      </c>
      <c r="F103" t="s">
        <v>28</v>
      </c>
      <c r="G103">
        <v>1.3</v>
      </c>
      <c r="H103" t="s">
        <v>281</v>
      </c>
      <c r="I103" t="s">
        <v>36</v>
      </c>
      <c r="J103">
        <v>248</v>
      </c>
      <c r="K103">
        <v>0.8</v>
      </c>
      <c r="L103">
        <v>645</v>
      </c>
      <c r="M103">
        <f t="shared" si="0"/>
        <v>175</v>
      </c>
      <c r="N103">
        <v>10</v>
      </c>
      <c r="O103">
        <f t="shared" si="1"/>
        <v>17.5</v>
      </c>
      <c r="P103">
        <v>30</v>
      </c>
      <c r="Q103">
        <f t="shared" si="2"/>
        <v>15</v>
      </c>
      <c r="R103">
        <f t="shared" si="7"/>
        <v>16</v>
      </c>
      <c r="S103">
        <f t="shared" si="8"/>
        <v>0.1951219512195122</v>
      </c>
      <c r="T103">
        <f t="shared" si="9"/>
        <v>3.1987205117952826E-2</v>
      </c>
      <c r="U103">
        <f t="shared" si="10"/>
        <v>1460631.1843262699</v>
      </c>
    </row>
    <row r="104" spans="1:21" x14ac:dyDescent="0.25">
      <c r="A104" t="s">
        <v>152</v>
      </c>
      <c r="B104" t="s">
        <v>149</v>
      </c>
      <c r="C104">
        <v>28</v>
      </c>
      <c r="D104" s="3">
        <v>156549124</v>
      </c>
      <c r="E104">
        <v>4</v>
      </c>
      <c r="F104" t="s">
        <v>28</v>
      </c>
      <c r="G104">
        <v>1.3</v>
      </c>
      <c r="H104" t="s">
        <v>282</v>
      </c>
      <c r="I104" t="s">
        <v>35</v>
      </c>
      <c r="J104">
        <v>190</v>
      </c>
      <c r="K104">
        <v>0.8</v>
      </c>
      <c r="L104">
        <v>487</v>
      </c>
      <c r="M104">
        <f t="shared" si="0"/>
        <v>5</v>
      </c>
      <c r="N104">
        <v>6</v>
      </c>
      <c r="O104">
        <f t="shared" si="1"/>
        <v>0.83333333333333326</v>
      </c>
      <c r="P104">
        <v>22</v>
      </c>
      <c r="Q104">
        <f t="shared" si="2"/>
        <v>11</v>
      </c>
      <c r="R104">
        <f t="shared" si="7"/>
        <v>6.9333333333333327</v>
      </c>
      <c r="S104">
        <f t="shared" si="8"/>
        <v>8.4552845528455281E-2</v>
      </c>
      <c r="T104">
        <f t="shared" si="9"/>
        <v>1.3861122217779555E-2</v>
      </c>
      <c r="U104">
        <f t="shared" si="10"/>
        <v>433989.30817006534</v>
      </c>
    </row>
    <row r="105" spans="1:21" x14ac:dyDescent="0.25">
      <c r="A105" t="s">
        <v>152</v>
      </c>
      <c r="B105" t="s">
        <v>150</v>
      </c>
      <c r="C105">
        <v>30</v>
      </c>
      <c r="D105" s="3">
        <v>62771280</v>
      </c>
      <c r="E105">
        <v>3</v>
      </c>
      <c r="F105" t="s">
        <v>28</v>
      </c>
      <c r="G105">
        <v>1.5</v>
      </c>
      <c r="H105" t="s">
        <v>283</v>
      </c>
      <c r="I105" t="s">
        <v>34</v>
      </c>
      <c r="J105">
        <v>215</v>
      </c>
      <c r="K105">
        <v>0.8</v>
      </c>
      <c r="L105">
        <v>530</v>
      </c>
      <c r="M105">
        <f t="shared" si="0"/>
        <v>126</v>
      </c>
      <c r="N105">
        <v>8</v>
      </c>
      <c r="O105">
        <f t="shared" si="1"/>
        <v>15.75</v>
      </c>
      <c r="P105">
        <v>6</v>
      </c>
      <c r="Q105">
        <f t="shared" si="2"/>
        <v>3</v>
      </c>
      <c r="R105">
        <f t="shared" si="7"/>
        <v>8.1000000000000014</v>
      </c>
      <c r="S105">
        <f t="shared" si="8"/>
        <v>9.8780487804878067E-2</v>
      </c>
      <c r="T105">
        <f t="shared" si="9"/>
        <v>1.619352259096362E-2</v>
      </c>
      <c r="U105">
        <f t="shared" si="10"/>
        <v>271063.50419832079</v>
      </c>
    </row>
    <row r="106" spans="1:21" x14ac:dyDescent="0.25">
      <c r="A106" t="s">
        <v>152</v>
      </c>
      <c r="B106" t="s">
        <v>151</v>
      </c>
      <c r="C106">
        <v>28</v>
      </c>
      <c r="D106" s="3">
        <v>24900000</v>
      </c>
      <c r="E106">
        <v>1</v>
      </c>
      <c r="F106" t="s">
        <v>27</v>
      </c>
      <c r="G106">
        <v>1</v>
      </c>
      <c r="H106" t="s">
        <v>208</v>
      </c>
      <c r="I106" t="s">
        <v>35</v>
      </c>
      <c r="J106">
        <v>209</v>
      </c>
      <c r="K106">
        <v>0.8</v>
      </c>
      <c r="L106">
        <v>556</v>
      </c>
      <c r="M106">
        <f t="shared" si="0"/>
        <v>18</v>
      </c>
      <c r="N106">
        <v>7</v>
      </c>
      <c r="O106">
        <f t="shared" si="1"/>
        <v>2.5714285714285712</v>
      </c>
      <c r="P106">
        <v>0</v>
      </c>
      <c r="Q106">
        <f t="shared" si="2"/>
        <v>0</v>
      </c>
      <c r="R106">
        <f t="shared" si="7"/>
        <v>0.77142857142857135</v>
      </c>
      <c r="S106">
        <f t="shared" si="8"/>
        <v>9.4076655052264795E-3</v>
      </c>
      <c r="T106">
        <f t="shared" si="9"/>
        <v>1.5422402467584395E-3</v>
      </c>
      <c r="U106">
        <f t="shared" si="10"/>
        <v>30721.425715428115</v>
      </c>
    </row>
    <row r="107" spans="1:21" x14ac:dyDescent="0.25">
      <c r="A107" t="s">
        <v>158</v>
      </c>
      <c r="B107" t="s">
        <v>153</v>
      </c>
      <c r="C107">
        <v>31</v>
      </c>
      <c r="D107" s="3" cm="1">
        <f t="array" ref="D107:D111">[1]OKC!$L$1:$L$5</f>
        <v>81096960</v>
      </c>
      <c r="E107">
        <v>4</v>
      </c>
      <c r="F107" t="s">
        <v>28</v>
      </c>
      <c r="G107">
        <v>1.2</v>
      </c>
      <c r="H107" t="s">
        <v>284</v>
      </c>
      <c r="I107" t="s">
        <v>35</v>
      </c>
      <c r="J107">
        <v>186</v>
      </c>
      <c r="K107">
        <v>0.8</v>
      </c>
      <c r="L107">
        <v>417</v>
      </c>
      <c r="M107">
        <f t="shared" si="0"/>
        <v>239</v>
      </c>
      <c r="N107">
        <v>8</v>
      </c>
      <c r="O107">
        <f t="shared" si="1"/>
        <v>29.875</v>
      </c>
      <c r="P107">
        <v>39</v>
      </c>
      <c r="Q107">
        <f t="shared" si="2"/>
        <v>19.5</v>
      </c>
      <c r="R107">
        <f t="shared" si="7"/>
        <v>23.65</v>
      </c>
      <c r="S107">
        <f t="shared" si="8"/>
        <v>0.28841463414634144</v>
      </c>
      <c r="T107">
        <f t="shared" si="9"/>
        <v>4.7281087564974011E-2</v>
      </c>
      <c r="U107">
        <f t="shared" si="10"/>
        <v>766870.49340263894</v>
      </c>
    </row>
    <row r="108" spans="1:21" x14ac:dyDescent="0.25">
      <c r="A108" t="s">
        <v>158</v>
      </c>
      <c r="B108" t="s">
        <v>154</v>
      </c>
      <c r="C108">
        <v>26</v>
      </c>
      <c r="D108" s="3">
        <v>79139200</v>
      </c>
      <c r="E108">
        <v>2</v>
      </c>
      <c r="F108" t="s">
        <v>28</v>
      </c>
      <c r="G108">
        <v>1.2</v>
      </c>
      <c r="H108" t="s">
        <v>285</v>
      </c>
      <c r="I108" t="s">
        <v>35</v>
      </c>
      <c r="J108">
        <v>195</v>
      </c>
      <c r="K108">
        <v>0.8</v>
      </c>
      <c r="L108">
        <v>462</v>
      </c>
      <c r="M108">
        <f t="shared" si="0"/>
        <v>112</v>
      </c>
      <c r="N108">
        <v>7</v>
      </c>
      <c r="O108">
        <f t="shared" si="1"/>
        <v>16</v>
      </c>
      <c r="P108">
        <v>13</v>
      </c>
      <c r="Q108">
        <f t="shared" si="2"/>
        <v>6.5</v>
      </c>
      <c r="R108">
        <f t="shared" si="7"/>
        <v>10.3</v>
      </c>
      <c r="S108">
        <f t="shared" si="8"/>
        <v>0.12560975609756098</v>
      </c>
      <c r="T108">
        <f t="shared" si="9"/>
        <v>2.0591763294682128E-2</v>
      </c>
      <c r="U108">
        <f t="shared" si="10"/>
        <v>651846.26949220314</v>
      </c>
    </row>
    <row r="109" spans="1:21" x14ac:dyDescent="0.25">
      <c r="A109" t="s">
        <v>158</v>
      </c>
      <c r="B109" t="s">
        <v>155</v>
      </c>
      <c r="C109">
        <v>27</v>
      </c>
      <c r="D109" s="3">
        <v>57000000</v>
      </c>
      <c r="E109">
        <v>2</v>
      </c>
      <c r="F109" t="s">
        <v>27</v>
      </c>
      <c r="G109">
        <v>1</v>
      </c>
      <c r="H109" t="s">
        <v>208</v>
      </c>
      <c r="I109" t="s">
        <v>36</v>
      </c>
      <c r="J109">
        <v>250</v>
      </c>
      <c r="K109">
        <v>0.8</v>
      </c>
      <c r="L109">
        <v>379</v>
      </c>
      <c r="M109">
        <f t="shared" si="0"/>
        <v>195</v>
      </c>
      <c r="N109">
        <v>7</v>
      </c>
      <c r="O109">
        <f t="shared" si="1"/>
        <v>27.857142857142854</v>
      </c>
      <c r="P109">
        <v>32</v>
      </c>
      <c r="Q109">
        <f t="shared" si="2"/>
        <v>16</v>
      </c>
      <c r="R109">
        <f t="shared" si="7"/>
        <v>19.557142857142857</v>
      </c>
      <c r="S109">
        <f t="shared" si="8"/>
        <v>0.23850174216027875</v>
      </c>
      <c r="T109">
        <f t="shared" si="9"/>
        <v>3.9098646255783402E-2</v>
      </c>
      <c r="U109">
        <f t="shared" si="10"/>
        <v>891449.13463186158</v>
      </c>
    </row>
    <row r="110" spans="1:21" x14ac:dyDescent="0.25">
      <c r="A110" t="s">
        <v>158</v>
      </c>
      <c r="B110" t="s">
        <v>156</v>
      </c>
      <c r="C110">
        <v>26</v>
      </c>
      <c r="D110" s="3">
        <v>35444444</v>
      </c>
      <c r="E110">
        <v>2</v>
      </c>
      <c r="F110" t="s">
        <v>28</v>
      </c>
      <c r="G110">
        <v>1.2</v>
      </c>
      <c r="H110" t="s">
        <v>286</v>
      </c>
      <c r="I110" t="s">
        <v>35</v>
      </c>
      <c r="J110">
        <v>220</v>
      </c>
      <c r="K110">
        <v>0.8</v>
      </c>
      <c r="L110">
        <v>363</v>
      </c>
      <c r="M110">
        <f t="shared" si="0"/>
        <v>129</v>
      </c>
      <c r="N110">
        <v>6</v>
      </c>
      <c r="O110">
        <f t="shared" si="1"/>
        <v>21.5</v>
      </c>
      <c r="P110">
        <v>14</v>
      </c>
      <c r="Q110">
        <f t="shared" si="2"/>
        <v>7.0000000000000009</v>
      </c>
      <c r="R110">
        <f t="shared" si="7"/>
        <v>12.8</v>
      </c>
      <c r="S110">
        <f t="shared" si="8"/>
        <v>0.15609756097560976</v>
      </c>
      <c r="T110">
        <f t="shared" si="9"/>
        <v>2.5589764094362259E-2</v>
      </c>
      <c r="U110">
        <f t="shared" si="10"/>
        <v>362805.98416633357</v>
      </c>
    </row>
    <row r="111" spans="1:21" x14ac:dyDescent="0.25">
      <c r="A111" t="s">
        <v>158</v>
      </c>
      <c r="B111" t="s">
        <v>157</v>
      </c>
      <c r="C111">
        <v>25</v>
      </c>
      <c r="D111" s="3">
        <v>35008350</v>
      </c>
      <c r="E111">
        <v>3</v>
      </c>
      <c r="F111" t="s">
        <v>28</v>
      </c>
      <c r="G111">
        <v>1.3</v>
      </c>
      <c r="H111" t="s">
        <v>287</v>
      </c>
      <c r="I111" t="s">
        <v>35</v>
      </c>
      <c r="J111">
        <v>165</v>
      </c>
      <c r="K111">
        <v>0.8</v>
      </c>
      <c r="L111">
        <v>321</v>
      </c>
      <c r="M111">
        <f t="shared" si="0"/>
        <v>89</v>
      </c>
      <c r="N111">
        <v>5</v>
      </c>
      <c r="O111">
        <f t="shared" si="1"/>
        <v>17.8</v>
      </c>
      <c r="P111">
        <v>12</v>
      </c>
      <c r="Q111">
        <f t="shared" si="2"/>
        <v>6</v>
      </c>
      <c r="R111">
        <f t="shared" si="7"/>
        <v>10.72</v>
      </c>
      <c r="S111">
        <f t="shared" si="8"/>
        <v>0.13073170731707318</v>
      </c>
      <c r="T111">
        <f t="shared" si="9"/>
        <v>2.1431427429028392E-2</v>
      </c>
      <c r="U111">
        <f t="shared" si="10"/>
        <v>200074.37664934029</v>
      </c>
    </row>
    <row r="112" spans="1:21" x14ac:dyDescent="0.25">
      <c r="A112" t="s">
        <v>164</v>
      </c>
      <c r="B112" t="s">
        <v>159</v>
      </c>
      <c r="C112">
        <v>23</v>
      </c>
      <c r="D112" s="3" cm="1">
        <f t="array" ref="D112:D116">[1]ORL!$L$1:$L$5</f>
        <v>224238150</v>
      </c>
      <c r="E112">
        <v>5</v>
      </c>
      <c r="F112" t="s">
        <v>28</v>
      </c>
      <c r="G112">
        <v>1.2</v>
      </c>
      <c r="H112" t="s">
        <v>288</v>
      </c>
      <c r="I112" t="s">
        <v>35</v>
      </c>
      <c r="J112">
        <v>220</v>
      </c>
      <c r="K112">
        <v>0.8</v>
      </c>
      <c r="L112">
        <v>291</v>
      </c>
      <c r="M112">
        <f t="shared" si="0"/>
        <v>37</v>
      </c>
      <c r="N112">
        <v>4</v>
      </c>
      <c r="O112">
        <f t="shared" si="1"/>
        <v>9.25</v>
      </c>
      <c r="P112">
        <v>32</v>
      </c>
      <c r="Q112">
        <f t="shared" si="2"/>
        <v>16</v>
      </c>
      <c r="R112">
        <f t="shared" si="7"/>
        <v>13.3</v>
      </c>
      <c r="S112">
        <f t="shared" si="8"/>
        <v>0.16219512195121952</v>
      </c>
      <c r="T112">
        <f t="shared" si="9"/>
        <v>2.6589364254298285E-2</v>
      </c>
      <c r="U112">
        <f t="shared" si="10"/>
        <v>953975.97600959626</v>
      </c>
    </row>
    <row r="113" spans="1:21" x14ac:dyDescent="0.25">
      <c r="A113" t="s">
        <v>164</v>
      </c>
      <c r="B113" t="s">
        <v>160</v>
      </c>
      <c r="C113">
        <v>23</v>
      </c>
      <c r="D113" s="3">
        <v>150500000</v>
      </c>
      <c r="E113">
        <v>5</v>
      </c>
      <c r="F113" t="s">
        <v>28</v>
      </c>
      <c r="G113">
        <v>1.7</v>
      </c>
      <c r="H113" t="s">
        <v>289</v>
      </c>
      <c r="I113" t="s">
        <v>35</v>
      </c>
      <c r="J113">
        <v>205</v>
      </c>
      <c r="K113">
        <v>0.8</v>
      </c>
      <c r="L113">
        <v>211</v>
      </c>
      <c r="M113">
        <f t="shared" si="0"/>
        <v>117</v>
      </c>
      <c r="N113">
        <v>4</v>
      </c>
      <c r="O113">
        <f t="shared" si="1"/>
        <v>29.25</v>
      </c>
      <c r="P113">
        <v>54</v>
      </c>
      <c r="Q113">
        <f t="shared" si="2"/>
        <v>27</v>
      </c>
      <c r="R113">
        <f t="shared" si="7"/>
        <v>27.9</v>
      </c>
      <c r="S113">
        <f t="shared" si="8"/>
        <v>0.34024390243902436</v>
      </c>
      <c r="T113">
        <f t="shared" si="9"/>
        <v>5.5777688924430226E-2</v>
      </c>
      <c r="U113">
        <f t="shared" si="10"/>
        <v>1343126.7493002799</v>
      </c>
    </row>
    <row r="114" spans="1:21" x14ac:dyDescent="0.25">
      <c r="A114" t="s">
        <v>164</v>
      </c>
      <c r="B114" t="s">
        <v>161</v>
      </c>
      <c r="C114">
        <v>26</v>
      </c>
      <c r="D114" s="3">
        <v>69500480</v>
      </c>
      <c r="E114">
        <v>4</v>
      </c>
      <c r="F114" t="s">
        <v>28</v>
      </c>
      <c r="G114">
        <v>1.3</v>
      </c>
      <c r="H114" t="s">
        <v>290</v>
      </c>
      <c r="I114" t="s">
        <v>36</v>
      </c>
      <c r="J114">
        <v>270</v>
      </c>
      <c r="K114">
        <v>0.8</v>
      </c>
      <c r="L114">
        <v>383</v>
      </c>
      <c r="M114">
        <f t="shared" si="0"/>
        <v>191</v>
      </c>
      <c r="N114">
        <v>7</v>
      </c>
      <c r="O114">
        <f t="shared" si="1"/>
        <v>27.285714285714285</v>
      </c>
      <c r="P114">
        <v>41</v>
      </c>
      <c r="Q114">
        <f t="shared" si="2"/>
        <v>20.5</v>
      </c>
      <c r="R114">
        <f t="shared" si="7"/>
        <v>23.214285714285715</v>
      </c>
      <c r="S114">
        <f t="shared" si="8"/>
        <v>0.28310104529616725</v>
      </c>
      <c r="T114">
        <f t="shared" si="9"/>
        <v>4.6410007425601196E-2</v>
      </c>
      <c r="U114">
        <f t="shared" si="10"/>
        <v>645103.55857656954</v>
      </c>
    </row>
    <row r="115" spans="1:21" x14ac:dyDescent="0.25">
      <c r="A115" t="s">
        <v>164</v>
      </c>
      <c r="B115" t="s">
        <v>162</v>
      </c>
      <c r="C115">
        <v>27</v>
      </c>
      <c r="D115" s="3">
        <v>59000000</v>
      </c>
      <c r="E115">
        <v>4</v>
      </c>
      <c r="F115" t="s">
        <v>28</v>
      </c>
      <c r="G115">
        <v>1.8</v>
      </c>
      <c r="H115" t="s">
        <v>291</v>
      </c>
      <c r="I115" t="s">
        <v>36</v>
      </c>
      <c r="J115">
        <v>230</v>
      </c>
      <c r="K115">
        <v>0.8</v>
      </c>
      <c r="L115">
        <v>109</v>
      </c>
      <c r="M115">
        <f t="shared" si="0"/>
        <v>547</v>
      </c>
      <c r="N115">
        <v>8</v>
      </c>
      <c r="O115">
        <f t="shared" si="1"/>
        <v>68.375</v>
      </c>
      <c r="P115">
        <v>35</v>
      </c>
      <c r="Q115">
        <f t="shared" si="2"/>
        <v>17.5</v>
      </c>
      <c r="R115">
        <f t="shared" si="7"/>
        <v>37.85</v>
      </c>
      <c r="S115">
        <f t="shared" si="8"/>
        <v>0.46158536585365856</v>
      </c>
      <c r="T115">
        <f t="shared" si="9"/>
        <v>7.5669732107157148E-2</v>
      </c>
      <c r="U115">
        <f t="shared" si="10"/>
        <v>892902.8388644543</v>
      </c>
    </row>
    <row r="116" spans="1:21" x14ac:dyDescent="0.25">
      <c r="A116" t="s">
        <v>164</v>
      </c>
      <c r="B116" t="s">
        <v>163</v>
      </c>
      <c r="C116">
        <v>32</v>
      </c>
      <c r="D116" s="3">
        <v>43243000</v>
      </c>
      <c r="E116">
        <v>2</v>
      </c>
      <c r="F116" t="s">
        <v>27</v>
      </c>
      <c r="G116">
        <v>1</v>
      </c>
      <c r="H116" t="s">
        <v>208</v>
      </c>
      <c r="I116" t="s">
        <v>35</v>
      </c>
      <c r="J116">
        <v>204</v>
      </c>
      <c r="K116">
        <v>0.8</v>
      </c>
      <c r="L116">
        <v>912</v>
      </c>
      <c r="M116">
        <f t="shared" si="0"/>
        <v>72</v>
      </c>
      <c r="N116">
        <v>12</v>
      </c>
      <c r="O116">
        <f t="shared" si="1"/>
        <v>6</v>
      </c>
      <c r="P116">
        <v>11</v>
      </c>
      <c r="Q116">
        <f t="shared" si="2"/>
        <v>5.5</v>
      </c>
      <c r="R116">
        <f t="shared" si="7"/>
        <v>5.6499999999999995</v>
      </c>
      <c r="S116">
        <f t="shared" si="8"/>
        <v>6.8902439024390236E-2</v>
      </c>
      <c r="T116">
        <f t="shared" si="9"/>
        <v>1.1295481807277089E-2</v>
      </c>
      <c r="U116">
        <f t="shared" si="10"/>
        <v>195380.20791683326</v>
      </c>
    </row>
    <row r="117" spans="1:21" x14ac:dyDescent="0.25">
      <c r="A117" t="s">
        <v>170</v>
      </c>
      <c r="B117" t="s">
        <v>165</v>
      </c>
      <c r="C117">
        <v>31</v>
      </c>
      <c r="D117" s="3" cm="1">
        <f t="array" ref="D117:D121">[1]PHI!$L$1:$L$5</f>
        <v>243098362</v>
      </c>
      <c r="E117">
        <v>4</v>
      </c>
      <c r="F117" t="s">
        <v>28</v>
      </c>
      <c r="G117">
        <v>1.8</v>
      </c>
      <c r="H117" t="s">
        <v>292</v>
      </c>
      <c r="I117" t="s">
        <v>36</v>
      </c>
      <c r="J117">
        <v>280</v>
      </c>
      <c r="K117">
        <v>0.8</v>
      </c>
      <c r="L117">
        <v>452</v>
      </c>
      <c r="M117">
        <f t="shared" si="0"/>
        <v>286</v>
      </c>
      <c r="N117">
        <v>9</v>
      </c>
      <c r="O117">
        <f t="shared" si="1"/>
        <v>31.777777777777779</v>
      </c>
      <c r="P117">
        <v>106</v>
      </c>
      <c r="Q117">
        <f t="shared" si="2"/>
        <v>53</v>
      </c>
      <c r="R117">
        <f t="shared" si="7"/>
        <v>44.511111111111106</v>
      </c>
      <c r="S117">
        <f t="shared" si="8"/>
        <v>0.54281842818428183</v>
      </c>
      <c r="T117">
        <f t="shared" si="9"/>
        <v>8.8986627571193758E-2</v>
      </c>
      <c r="U117">
        <f t="shared" si="10"/>
        <v>4326500.6804922484</v>
      </c>
    </row>
    <row r="118" spans="1:21" x14ac:dyDescent="0.25">
      <c r="A118" t="s">
        <v>170</v>
      </c>
      <c r="B118" t="s">
        <v>166</v>
      </c>
      <c r="C118">
        <v>24</v>
      </c>
      <c r="D118" s="3">
        <v>168705600</v>
      </c>
      <c r="E118">
        <v>4</v>
      </c>
      <c r="F118" t="s">
        <v>28</v>
      </c>
      <c r="G118">
        <v>1.2</v>
      </c>
      <c r="H118" t="s">
        <v>293</v>
      </c>
      <c r="I118" t="s">
        <v>35</v>
      </c>
      <c r="J118">
        <v>200</v>
      </c>
      <c r="K118">
        <v>0.8</v>
      </c>
      <c r="L118">
        <v>318</v>
      </c>
      <c r="M118">
        <f t="shared" si="0"/>
        <v>92</v>
      </c>
      <c r="N118">
        <v>5</v>
      </c>
      <c r="O118">
        <f t="shared" si="1"/>
        <v>18.400000000000002</v>
      </c>
      <c r="P118">
        <v>42</v>
      </c>
      <c r="Q118">
        <f t="shared" si="2"/>
        <v>21</v>
      </c>
      <c r="R118">
        <f t="shared" si="7"/>
        <v>19.96</v>
      </c>
      <c r="S118">
        <f t="shared" si="8"/>
        <v>0.24341463414634149</v>
      </c>
      <c r="T118">
        <f t="shared" si="9"/>
        <v>3.9904038384646151E-2</v>
      </c>
      <c r="U118">
        <f t="shared" si="10"/>
        <v>1346406.947620952</v>
      </c>
    </row>
    <row r="119" spans="1:21" x14ac:dyDescent="0.25">
      <c r="A119" t="s">
        <v>170</v>
      </c>
      <c r="B119" t="s">
        <v>167</v>
      </c>
      <c r="C119">
        <v>35</v>
      </c>
      <c r="D119" s="3">
        <v>162379140</v>
      </c>
      <c r="E119">
        <v>3</v>
      </c>
      <c r="F119" t="s">
        <v>28</v>
      </c>
      <c r="G119">
        <v>1.8</v>
      </c>
      <c r="H119" t="s">
        <v>294</v>
      </c>
      <c r="I119" t="s">
        <v>34</v>
      </c>
      <c r="J119">
        <v>220</v>
      </c>
      <c r="K119">
        <v>0.8</v>
      </c>
      <c r="L119">
        <v>908</v>
      </c>
      <c r="M119">
        <f t="shared" si="0"/>
        <v>322</v>
      </c>
      <c r="N119">
        <v>15</v>
      </c>
      <c r="O119">
        <f t="shared" si="1"/>
        <v>21.466666666666665</v>
      </c>
      <c r="P119">
        <v>49</v>
      </c>
      <c r="Q119">
        <f t="shared" si="2"/>
        <v>24.5</v>
      </c>
      <c r="R119">
        <f t="shared" si="7"/>
        <v>23.589999999999996</v>
      </c>
      <c r="S119">
        <f t="shared" si="8"/>
        <v>0.28768292682926827</v>
      </c>
      <c r="T119">
        <f t="shared" si="9"/>
        <v>4.7161135545781691E-2</v>
      </c>
      <c r="U119">
        <f t="shared" si="10"/>
        <v>2042129.2350259898</v>
      </c>
    </row>
    <row r="120" spans="1:21" x14ac:dyDescent="0.25">
      <c r="A120" t="s">
        <v>170</v>
      </c>
      <c r="B120" t="s">
        <v>168</v>
      </c>
      <c r="C120">
        <v>21</v>
      </c>
      <c r="D120" s="3">
        <v>15428228</v>
      </c>
      <c r="E120">
        <v>3</v>
      </c>
      <c r="F120" t="s">
        <v>28</v>
      </c>
      <c r="G120">
        <v>1.7</v>
      </c>
      <c r="H120" t="s">
        <v>295</v>
      </c>
      <c r="I120" t="s">
        <v>35</v>
      </c>
      <c r="J120">
        <v>195</v>
      </c>
      <c r="K120">
        <v>0.8</v>
      </c>
      <c r="L120">
        <v>23</v>
      </c>
      <c r="M120">
        <f t="shared" si="0"/>
        <v>59</v>
      </c>
      <c r="N120">
        <v>1</v>
      </c>
      <c r="O120">
        <f t="shared" si="1"/>
        <v>59</v>
      </c>
      <c r="P120">
        <v>118</v>
      </c>
      <c r="Q120">
        <f t="shared" si="2"/>
        <v>59</v>
      </c>
      <c r="R120">
        <f t="shared" si="7"/>
        <v>59</v>
      </c>
      <c r="S120">
        <f t="shared" si="8"/>
        <v>0.71951219512195119</v>
      </c>
      <c r="T120">
        <f t="shared" si="9"/>
        <v>0.11795281887245103</v>
      </c>
      <c r="U120">
        <f t="shared" si="10"/>
        <v>485280.79541516735</v>
      </c>
    </row>
    <row r="121" spans="1:21" x14ac:dyDescent="0.25">
      <c r="A121" t="s">
        <v>170</v>
      </c>
      <c r="B121" t="s">
        <v>169</v>
      </c>
      <c r="C121">
        <v>29</v>
      </c>
      <c r="D121" s="3">
        <v>8382150</v>
      </c>
      <c r="E121">
        <v>1</v>
      </c>
      <c r="F121" t="s">
        <v>28</v>
      </c>
      <c r="G121">
        <v>1.5</v>
      </c>
      <c r="H121" t="s">
        <v>296</v>
      </c>
      <c r="I121" t="s">
        <v>34</v>
      </c>
      <c r="J121">
        <v>203</v>
      </c>
      <c r="K121">
        <v>0.8</v>
      </c>
      <c r="L121">
        <v>655</v>
      </c>
      <c r="M121">
        <f t="shared" si="0"/>
        <v>83</v>
      </c>
      <c r="N121">
        <v>9</v>
      </c>
      <c r="O121">
        <f t="shared" si="1"/>
        <v>9.2222222222222214</v>
      </c>
      <c r="P121">
        <v>36</v>
      </c>
      <c r="Q121">
        <f t="shared" si="2"/>
        <v>18</v>
      </c>
      <c r="R121">
        <f t="shared" si="7"/>
        <v>14.488888888888887</v>
      </c>
      <c r="S121">
        <f t="shared" si="8"/>
        <v>0.17669376693766936</v>
      </c>
      <c r="T121">
        <f t="shared" si="9"/>
        <v>2.8966191301257275E-2</v>
      </c>
      <c r="U121">
        <f t="shared" si="10"/>
        <v>194239.16833266694</v>
      </c>
    </row>
    <row r="122" spans="1:21" x14ac:dyDescent="0.25">
      <c r="A122" t="s">
        <v>176</v>
      </c>
      <c r="B122" t="s">
        <v>171</v>
      </c>
      <c r="C122">
        <v>31</v>
      </c>
      <c r="D122" s="3" cm="1">
        <f t="array" ref="D122:D126">[1]POR!$L$1:$L$5</f>
        <v>102620689</v>
      </c>
      <c r="E122">
        <v>3</v>
      </c>
      <c r="F122" t="s">
        <v>28</v>
      </c>
      <c r="G122">
        <v>1.3</v>
      </c>
      <c r="H122" t="s">
        <v>297</v>
      </c>
      <c r="I122" t="s">
        <v>34</v>
      </c>
      <c r="J122">
        <v>210</v>
      </c>
      <c r="K122">
        <v>0.8</v>
      </c>
      <c r="L122">
        <v>719</v>
      </c>
      <c r="M122">
        <f t="shared" si="0"/>
        <v>183</v>
      </c>
      <c r="N122">
        <v>11</v>
      </c>
      <c r="O122">
        <f t="shared" si="1"/>
        <v>16.636363636363637</v>
      </c>
      <c r="P122">
        <v>63</v>
      </c>
      <c r="Q122">
        <f t="shared" si="2"/>
        <v>31.5</v>
      </c>
      <c r="R122">
        <f t="shared" si="7"/>
        <v>25.554545454545455</v>
      </c>
      <c r="S122">
        <f t="shared" si="8"/>
        <v>0.31164079822616408</v>
      </c>
      <c r="T122">
        <f t="shared" si="9"/>
        <v>5.108865544691215E-2</v>
      </c>
      <c r="U122">
        <f t="shared" si="10"/>
        <v>1398067.4725455276</v>
      </c>
    </row>
    <row r="123" spans="1:21" x14ac:dyDescent="0.25">
      <c r="A123" t="s">
        <v>176</v>
      </c>
      <c r="B123" t="s">
        <v>172</v>
      </c>
      <c r="C123">
        <v>24</v>
      </c>
      <c r="D123" s="3">
        <v>39375000</v>
      </c>
      <c r="E123">
        <v>3</v>
      </c>
      <c r="F123" t="s">
        <v>28</v>
      </c>
      <c r="G123">
        <v>1.2</v>
      </c>
      <c r="H123" t="s">
        <v>298</v>
      </c>
      <c r="I123" t="s">
        <v>34</v>
      </c>
      <c r="J123">
        <v>240</v>
      </c>
      <c r="K123">
        <v>0.8</v>
      </c>
      <c r="L123">
        <v>359</v>
      </c>
      <c r="M123">
        <f t="shared" si="0"/>
        <v>51</v>
      </c>
      <c r="N123">
        <v>5</v>
      </c>
      <c r="O123">
        <f t="shared" si="1"/>
        <v>10.199999999999999</v>
      </c>
      <c r="P123">
        <v>17</v>
      </c>
      <c r="Q123">
        <f t="shared" si="2"/>
        <v>8.5</v>
      </c>
      <c r="R123">
        <f t="shared" si="7"/>
        <v>9.18</v>
      </c>
      <c r="S123">
        <f t="shared" si="8"/>
        <v>0.11195121951219512</v>
      </c>
      <c r="T123">
        <f t="shared" si="9"/>
        <v>1.8352658936425431E-2</v>
      </c>
      <c r="U123">
        <f t="shared" si="10"/>
        <v>192702.91883246702</v>
      </c>
    </row>
    <row r="124" spans="1:21" x14ac:dyDescent="0.25">
      <c r="A124" t="s">
        <v>176</v>
      </c>
      <c r="B124" t="s">
        <v>173</v>
      </c>
      <c r="C124">
        <v>26</v>
      </c>
      <c r="D124" s="3">
        <v>35550814</v>
      </c>
      <c r="E124">
        <v>1</v>
      </c>
      <c r="F124" t="s">
        <v>27</v>
      </c>
      <c r="G124">
        <v>1.1000000000000001</v>
      </c>
      <c r="H124" t="s">
        <v>208</v>
      </c>
      <c r="I124" t="s">
        <v>36</v>
      </c>
      <c r="J124">
        <v>252</v>
      </c>
      <c r="K124">
        <v>0.8</v>
      </c>
      <c r="L124">
        <v>398</v>
      </c>
      <c r="M124">
        <f t="shared" si="0"/>
        <v>176</v>
      </c>
      <c r="N124">
        <v>7</v>
      </c>
      <c r="O124">
        <f t="shared" si="1"/>
        <v>25.142857142857142</v>
      </c>
      <c r="P124">
        <v>69</v>
      </c>
      <c r="Q124">
        <f t="shared" si="2"/>
        <v>34.5</v>
      </c>
      <c r="R124">
        <f t="shared" si="7"/>
        <v>31.692857142857143</v>
      </c>
      <c r="S124">
        <f t="shared" si="8"/>
        <v>0.38649825783972125</v>
      </c>
      <c r="T124">
        <f t="shared" si="9"/>
        <v>6.336037013765923E-2</v>
      </c>
      <c r="U124">
        <f t="shared" si="10"/>
        <v>1802010.1869880625</v>
      </c>
    </row>
    <row r="125" spans="1:21" x14ac:dyDescent="0.25">
      <c r="A125" t="s">
        <v>176</v>
      </c>
      <c r="B125" t="s">
        <v>174</v>
      </c>
      <c r="C125">
        <v>25</v>
      </c>
      <c r="D125" s="3">
        <v>27678571</v>
      </c>
      <c r="E125">
        <v>1</v>
      </c>
      <c r="F125" t="s">
        <v>28</v>
      </c>
      <c r="G125">
        <v>1.5</v>
      </c>
      <c r="H125" t="s">
        <v>299</v>
      </c>
      <c r="I125" t="s">
        <v>35</v>
      </c>
      <c r="J125">
        <v>200</v>
      </c>
      <c r="K125">
        <v>0.8</v>
      </c>
      <c r="L125">
        <v>389</v>
      </c>
      <c r="M125">
        <f t="shared" si="0"/>
        <v>185</v>
      </c>
      <c r="N125">
        <v>7</v>
      </c>
      <c r="O125">
        <f t="shared" si="1"/>
        <v>26.428571428571431</v>
      </c>
      <c r="P125">
        <v>48</v>
      </c>
      <c r="Q125">
        <f t="shared" si="2"/>
        <v>24</v>
      </c>
      <c r="R125">
        <f t="shared" si="7"/>
        <v>24.971428571428572</v>
      </c>
      <c r="S125">
        <f t="shared" si="8"/>
        <v>0.30452961672473866</v>
      </c>
      <c r="T125">
        <f t="shared" si="9"/>
        <v>4.9922887987662083E-2</v>
      </c>
      <c r="U125">
        <f t="shared" si="10"/>
        <v>1105435.3597532418</v>
      </c>
    </row>
    <row r="126" spans="1:21" x14ac:dyDescent="0.25">
      <c r="A126" t="s">
        <v>176</v>
      </c>
      <c r="B126" t="s">
        <v>175</v>
      </c>
      <c r="C126">
        <v>21</v>
      </c>
      <c r="D126" s="3">
        <v>24333563</v>
      </c>
      <c r="E126">
        <v>2</v>
      </c>
      <c r="F126" t="s">
        <v>27</v>
      </c>
      <c r="G126">
        <v>1.1000000000000001</v>
      </c>
      <c r="H126" t="s">
        <v>208</v>
      </c>
      <c r="I126" t="s">
        <v>35</v>
      </c>
      <c r="J126">
        <v>206</v>
      </c>
      <c r="K126">
        <v>0.8</v>
      </c>
      <c r="L126">
        <v>128</v>
      </c>
      <c r="M126">
        <f t="shared" si="0"/>
        <v>36</v>
      </c>
      <c r="N126">
        <v>2</v>
      </c>
      <c r="O126">
        <f t="shared" si="1"/>
        <v>18</v>
      </c>
      <c r="P126">
        <v>36</v>
      </c>
      <c r="Q126">
        <f t="shared" si="2"/>
        <v>18</v>
      </c>
      <c r="R126">
        <f t="shared" si="7"/>
        <v>18</v>
      </c>
      <c r="S126">
        <f t="shared" si="8"/>
        <v>0.21951219512195122</v>
      </c>
      <c r="T126">
        <f t="shared" si="9"/>
        <v>3.5985605757696923E-2</v>
      </c>
      <c r="U126">
        <f t="shared" si="10"/>
        <v>350263.20191923238</v>
      </c>
    </row>
    <row r="127" spans="1:21" x14ac:dyDescent="0.25">
      <c r="A127" t="s">
        <v>182</v>
      </c>
      <c r="B127" t="s">
        <v>177</v>
      </c>
      <c r="C127">
        <v>29</v>
      </c>
      <c r="D127" s="3" cm="1">
        <f t="array" ref="D127:D131">[1]SAC!$L$1:$L$5</f>
        <v>140316000</v>
      </c>
      <c r="E127">
        <v>3</v>
      </c>
      <c r="F127" t="s">
        <v>27</v>
      </c>
      <c r="G127">
        <v>1.2</v>
      </c>
      <c r="H127" t="s">
        <v>300</v>
      </c>
      <c r="I127" t="s">
        <v>36</v>
      </c>
      <c r="J127">
        <v>240</v>
      </c>
      <c r="K127">
        <v>0.8</v>
      </c>
      <c r="L127">
        <v>646</v>
      </c>
      <c r="M127">
        <f t="shared" si="0"/>
        <v>10</v>
      </c>
      <c r="N127">
        <v>8</v>
      </c>
      <c r="O127">
        <f t="shared" si="1"/>
        <v>1.25</v>
      </c>
      <c r="P127">
        <v>12</v>
      </c>
      <c r="Q127">
        <f t="shared" si="2"/>
        <v>6</v>
      </c>
      <c r="R127">
        <f t="shared" si="7"/>
        <v>4.5749999999999993</v>
      </c>
      <c r="S127">
        <f t="shared" si="8"/>
        <v>5.5792682926829262E-2</v>
      </c>
      <c r="T127">
        <f t="shared" si="9"/>
        <v>9.1463414634146336E-3</v>
      </c>
      <c r="U127">
        <f t="shared" si="10"/>
        <v>342234.14634146338</v>
      </c>
    </row>
    <row r="128" spans="1:21" x14ac:dyDescent="0.25">
      <c r="A128" t="s">
        <v>182</v>
      </c>
      <c r="B128" t="s">
        <v>178</v>
      </c>
      <c r="C128">
        <v>30</v>
      </c>
      <c r="D128" s="3">
        <v>96467040</v>
      </c>
      <c r="E128">
        <v>2</v>
      </c>
      <c r="F128" t="s">
        <v>28</v>
      </c>
      <c r="G128">
        <v>1.5</v>
      </c>
      <c r="H128" t="s">
        <v>301</v>
      </c>
      <c r="I128" t="s">
        <v>35</v>
      </c>
      <c r="J128">
        <v>200</v>
      </c>
      <c r="K128">
        <v>0.8</v>
      </c>
      <c r="L128">
        <v>654</v>
      </c>
      <c r="M128">
        <f t="shared" si="0"/>
        <v>166</v>
      </c>
      <c r="N128">
        <v>10</v>
      </c>
      <c r="O128">
        <f t="shared" si="1"/>
        <v>16.600000000000001</v>
      </c>
      <c r="P128">
        <v>65</v>
      </c>
      <c r="Q128">
        <f t="shared" si="2"/>
        <v>32.5</v>
      </c>
      <c r="R128">
        <f t="shared" si="7"/>
        <v>26.14</v>
      </c>
      <c r="S128">
        <f t="shared" si="8"/>
        <v>0.31878048780487805</v>
      </c>
      <c r="T128">
        <f t="shared" si="9"/>
        <v>5.2259096361455426E-2</v>
      </c>
      <c r="U128">
        <f t="shared" si="10"/>
        <v>2016512.1356257501</v>
      </c>
    </row>
    <row r="129" spans="1:21" x14ac:dyDescent="0.25">
      <c r="A129" t="s">
        <v>182</v>
      </c>
      <c r="B129" t="s">
        <v>179</v>
      </c>
      <c r="C129">
        <v>27</v>
      </c>
      <c r="D129" s="3">
        <v>60570105</v>
      </c>
      <c r="E129">
        <v>3</v>
      </c>
      <c r="F129" t="s">
        <v>27</v>
      </c>
      <c r="G129">
        <v>1</v>
      </c>
      <c r="H129" t="s">
        <v>208</v>
      </c>
      <c r="I129" t="s">
        <v>35</v>
      </c>
      <c r="J129">
        <v>200</v>
      </c>
      <c r="K129">
        <v>0.8</v>
      </c>
      <c r="L129">
        <v>523</v>
      </c>
      <c r="M129">
        <f t="shared" si="0"/>
        <v>133</v>
      </c>
      <c r="N129">
        <v>8</v>
      </c>
      <c r="O129">
        <f t="shared" si="1"/>
        <v>16.625</v>
      </c>
      <c r="P129">
        <v>27</v>
      </c>
      <c r="Q129">
        <f t="shared" si="2"/>
        <v>13.5</v>
      </c>
      <c r="R129">
        <f t="shared" si="7"/>
        <v>14.4375</v>
      </c>
      <c r="S129">
        <f t="shared" si="8"/>
        <v>0.1760670731707317</v>
      </c>
      <c r="T129">
        <f t="shared" si="9"/>
        <v>2.8863454618152741E-2</v>
      </c>
      <c r="U129">
        <f t="shared" si="10"/>
        <v>466203.32716913236</v>
      </c>
    </row>
    <row r="130" spans="1:21" x14ac:dyDescent="0.25">
      <c r="A130" t="s">
        <v>182</v>
      </c>
      <c r="B130" t="s">
        <v>180</v>
      </c>
      <c r="C130">
        <v>35</v>
      </c>
      <c r="D130" s="3">
        <v>50310000</v>
      </c>
      <c r="E130">
        <v>2</v>
      </c>
      <c r="F130" t="s">
        <v>28</v>
      </c>
      <c r="G130">
        <v>1.1000000000000001</v>
      </c>
      <c r="H130" t="s">
        <v>302</v>
      </c>
      <c r="I130" t="s">
        <v>34</v>
      </c>
      <c r="J130">
        <v>220</v>
      </c>
      <c r="K130">
        <v>0.8</v>
      </c>
      <c r="L130">
        <v>1187</v>
      </c>
      <c r="M130">
        <f t="shared" si="0"/>
        <v>43</v>
      </c>
      <c r="N130">
        <v>15</v>
      </c>
      <c r="O130">
        <f t="shared" si="1"/>
        <v>2.8666666666666667</v>
      </c>
      <c r="P130">
        <v>8</v>
      </c>
      <c r="Q130">
        <f t="shared" si="2"/>
        <v>4</v>
      </c>
      <c r="R130">
        <f t="shared" ref="R130:R151" si="11">IF(OR(C130&gt;32,F130="No"),(0.7*Q130)+(0.3*O130),(0.6*Q130)+(0.4*O130))</f>
        <v>3.6599999999999997</v>
      </c>
      <c r="S130">
        <f t="shared" ref="S130:S151" si="12">R130/82</f>
        <v>4.4634146341463413E-2</v>
      </c>
      <c r="T130">
        <f t="shared" ref="T130:T151" si="13">(S130*(0.1/0.61))</f>
        <v>7.3170731707317077E-3</v>
      </c>
      <c r="U130">
        <f t="shared" ref="U130:U151" si="14">(D130/E130)*K130*T130</f>
        <v>147248.78048780488</v>
      </c>
    </row>
    <row r="131" spans="1:21" x14ac:dyDescent="0.25">
      <c r="A131" t="s">
        <v>182</v>
      </c>
      <c r="B131" t="s">
        <v>181</v>
      </c>
      <c r="C131">
        <v>33</v>
      </c>
      <c r="D131" s="3">
        <v>20395000</v>
      </c>
      <c r="E131">
        <v>2</v>
      </c>
      <c r="F131" t="s">
        <v>28</v>
      </c>
      <c r="G131">
        <v>1.1000000000000001</v>
      </c>
      <c r="H131" t="s">
        <v>303</v>
      </c>
      <c r="I131" t="s">
        <v>36</v>
      </c>
      <c r="J131">
        <v>265</v>
      </c>
      <c r="K131">
        <v>0.8</v>
      </c>
      <c r="L131">
        <v>937</v>
      </c>
      <c r="M131">
        <f t="shared" si="0"/>
        <v>129</v>
      </c>
      <c r="N131">
        <v>13</v>
      </c>
      <c r="O131">
        <f t="shared" si="1"/>
        <v>9.9230769230769234</v>
      </c>
      <c r="P131">
        <v>1</v>
      </c>
      <c r="Q131">
        <f t="shared" si="2"/>
        <v>0.5</v>
      </c>
      <c r="R131">
        <f t="shared" si="11"/>
        <v>3.3269230769230771</v>
      </c>
      <c r="S131">
        <f t="shared" si="12"/>
        <v>4.0572232645403376E-2</v>
      </c>
      <c r="T131">
        <f t="shared" si="13"/>
        <v>6.6511856795743243E-3</v>
      </c>
      <c r="U131">
        <f t="shared" si="14"/>
        <v>54260.372773967341</v>
      </c>
    </row>
    <row r="132" spans="1:21" x14ac:dyDescent="0.25">
      <c r="A132" t="s">
        <v>188</v>
      </c>
      <c r="B132" t="s">
        <v>183</v>
      </c>
      <c r="C132">
        <v>24</v>
      </c>
      <c r="D132" s="3" cm="1">
        <f t="array" ref="D132:D136">[1]SAS!$L$1:$L$5</f>
        <v>105652174</v>
      </c>
      <c r="E132">
        <v>4</v>
      </c>
      <c r="F132" t="s">
        <v>28</v>
      </c>
      <c r="G132">
        <v>1.3</v>
      </c>
      <c r="H132" t="s">
        <v>304</v>
      </c>
      <c r="I132" t="s">
        <v>35</v>
      </c>
      <c r="J132">
        <v>205</v>
      </c>
      <c r="K132">
        <v>0.8</v>
      </c>
      <c r="L132">
        <v>303</v>
      </c>
      <c r="M132">
        <f t="shared" si="0"/>
        <v>107</v>
      </c>
      <c r="N132">
        <v>5</v>
      </c>
      <c r="O132">
        <f t="shared" si="1"/>
        <v>21.400000000000002</v>
      </c>
      <c r="P132">
        <v>32</v>
      </c>
      <c r="Q132">
        <f t="shared" si="2"/>
        <v>16</v>
      </c>
      <c r="R132">
        <f t="shared" si="11"/>
        <v>18.16</v>
      </c>
      <c r="S132">
        <f t="shared" si="12"/>
        <v>0.22146341463414634</v>
      </c>
      <c r="T132">
        <f t="shared" si="13"/>
        <v>3.6305477808876455E-2</v>
      </c>
      <c r="U132">
        <f t="shared" si="14"/>
        <v>767150.53172331082</v>
      </c>
    </row>
    <row r="133" spans="1:21" x14ac:dyDescent="0.25">
      <c r="A133" t="s">
        <v>188</v>
      </c>
      <c r="B133" t="s">
        <v>184</v>
      </c>
      <c r="C133">
        <v>27</v>
      </c>
      <c r="D133" s="3">
        <v>37096620</v>
      </c>
      <c r="E133">
        <v>1</v>
      </c>
      <c r="F133" t="s">
        <v>28</v>
      </c>
      <c r="G133">
        <v>1.3</v>
      </c>
      <c r="H133" t="s">
        <v>305</v>
      </c>
      <c r="I133" t="s">
        <v>35</v>
      </c>
      <c r="J133">
        <v>185</v>
      </c>
      <c r="K133">
        <v>0.8</v>
      </c>
      <c r="L133">
        <v>531</v>
      </c>
      <c r="M133">
        <f t="shared" si="0"/>
        <v>125</v>
      </c>
      <c r="N133">
        <v>8</v>
      </c>
      <c r="O133">
        <f t="shared" si="1"/>
        <v>15.625</v>
      </c>
      <c r="P133">
        <v>28</v>
      </c>
      <c r="Q133">
        <f t="shared" si="2"/>
        <v>14.000000000000002</v>
      </c>
      <c r="R133">
        <f t="shared" si="11"/>
        <v>14.65</v>
      </c>
      <c r="S133">
        <f t="shared" si="12"/>
        <v>0.17865853658536585</v>
      </c>
      <c r="T133">
        <f t="shared" si="13"/>
        <v>2.928828468612555E-2</v>
      </c>
      <c r="U133">
        <f t="shared" si="14"/>
        <v>869197.09396241501</v>
      </c>
    </row>
    <row r="134" spans="1:21" x14ac:dyDescent="0.25">
      <c r="A134" t="s">
        <v>188</v>
      </c>
      <c r="B134" t="s">
        <v>185</v>
      </c>
      <c r="C134">
        <v>25</v>
      </c>
      <c r="D134" s="3">
        <v>35000000</v>
      </c>
      <c r="E134">
        <v>2</v>
      </c>
      <c r="F134" t="s">
        <v>27</v>
      </c>
      <c r="G134">
        <v>0.9</v>
      </c>
      <c r="H134" t="s">
        <v>208</v>
      </c>
      <c r="I134" t="s">
        <v>34</v>
      </c>
      <c r="J134">
        <v>220</v>
      </c>
      <c r="K134">
        <v>0.8</v>
      </c>
      <c r="L134">
        <v>370</v>
      </c>
      <c r="M134">
        <f t="shared" si="0"/>
        <v>122</v>
      </c>
      <c r="N134">
        <v>6</v>
      </c>
      <c r="O134">
        <f t="shared" si="1"/>
        <v>20.333333333333332</v>
      </c>
      <c r="P134">
        <v>18</v>
      </c>
      <c r="Q134">
        <f t="shared" si="2"/>
        <v>9</v>
      </c>
      <c r="R134">
        <f t="shared" si="11"/>
        <v>12.399999999999999</v>
      </c>
      <c r="S134">
        <f t="shared" si="12"/>
        <v>0.15121951219512195</v>
      </c>
      <c r="T134">
        <f t="shared" si="13"/>
        <v>2.4790083966413436E-2</v>
      </c>
      <c r="U134">
        <f t="shared" si="14"/>
        <v>347061.17552978813</v>
      </c>
    </row>
    <row r="135" spans="1:21" x14ac:dyDescent="0.25">
      <c r="A135" t="s">
        <v>188</v>
      </c>
      <c r="B135" t="s">
        <v>186</v>
      </c>
      <c r="C135">
        <v>20</v>
      </c>
      <c r="D135" s="3">
        <v>32246579</v>
      </c>
      <c r="E135">
        <v>3</v>
      </c>
      <c r="F135" t="s">
        <v>27</v>
      </c>
      <c r="G135">
        <v>0.9</v>
      </c>
      <c r="H135" t="s">
        <v>208</v>
      </c>
      <c r="I135" t="s">
        <v>35</v>
      </c>
      <c r="J135">
        <v>215</v>
      </c>
      <c r="K135">
        <v>0.8</v>
      </c>
      <c r="L135">
        <v>81</v>
      </c>
      <c r="M135">
        <f t="shared" si="0"/>
        <v>1</v>
      </c>
      <c r="N135">
        <v>1</v>
      </c>
      <c r="O135">
        <f t="shared" si="1"/>
        <v>1</v>
      </c>
      <c r="P135">
        <v>2</v>
      </c>
      <c r="Q135">
        <f t="shared" si="2"/>
        <v>1</v>
      </c>
      <c r="R135">
        <f t="shared" si="11"/>
        <v>1</v>
      </c>
      <c r="S135">
        <f t="shared" si="12"/>
        <v>1.2195121951219513E-2</v>
      </c>
      <c r="T135">
        <f t="shared" si="13"/>
        <v>1.9992003198720516E-3</v>
      </c>
      <c r="U135">
        <f t="shared" si="14"/>
        <v>17191.298947087835</v>
      </c>
    </row>
    <row r="136" spans="1:21" x14ac:dyDescent="0.25">
      <c r="A136" t="s">
        <v>188</v>
      </c>
      <c r="B136" t="s">
        <v>187</v>
      </c>
      <c r="C136">
        <v>21</v>
      </c>
      <c r="D136" s="3">
        <v>30245126</v>
      </c>
      <c r="E136">
        <v>2</v>
      </c>
      <c r="F136" t="s">
        <v>28</v>
      </c>
      <c r="G136">
        <v>1.3</v>
      </c>
      <c r="H136" t="s">
        <v>306</v>
      </c>
      <c r="I136" t="s">
        <v>36</v>
      </c>
      <c r="J136">
        <v>235</v>
      </c>
      <c r="K136">
        <v>0.8</v>
      </c>
      <c r="L136">
        <v>117</v>
      </c>
      <c r="M136">
        <f t="shared" si="0"/>
        <v>47</v>
      </c>
      <c r="N136">
        <v>2</v>
      </c>
      <c r="O136">
        <f t="shared" si="1"/>
        <v>23.499999999999996</v>
      </c>
      <c r="P136">
        <v>47</v>
      </c>
      <c r="Q136">
        <f t="shared" si="2"/>
        <v>23.499999999999996</v>
      </c>
      <c r="R136">
        <f t="shared" si="11"/>
        <v>23.499999999999996</v>
      </c>
      <c r="S136">
        <f t="shared" si="12"/>
        <v>0.28658536585365851</v>
      </c>
      <c r="T136">
        <f t="shared" si="13"/>
        <v>4.6981207516993202E-2</v>
      </c>
      <c r="U136">
        <f t="shared" si="14"/>
        <v>568381.01639344264</v>
      </c>
    </row>
    <row r="137" spans="1:21" x14ac:dyDescent="0.25">
      <c r="A137" t="s">
        <v>194</v>
      </c>
      <c r="B137" t="s">
        <v>189</v>
      </c>
      <c r="C137">
        <v>23</v>
      </c>
      <c r="D137" s="3" cm="1">
        <f t="array" ref="D137:D141">[1]TOR!$L$1:$L$5</f>
        <v>224238150</v>
      </c>
      <c r="E137">
        <v>5</v>
      </c>
      <c r="F137" t="s">
        <v>28</v>
      </c>
      <c r="G137">
        <v>1.3</v>
      </c>
      <c r="H137" t="s">
        <v>307</v>
      </c>
      <c r="I137" t="s">
        <v>34</v>
      </c>
      <c r="J137">
        <v>237</v>
      </c>
      <c r="K137">
        <v>0.8</v>
      </c>
      <c r="L137">
        <v>276</v>
      </c>
      <c r="M137">
        <f t="shared" si="0"/>
        <v>52</v>
      </c>
      <c r="N137">
        <v>4</v>
      </c>
      <c r="O137">
        <f t="shared" si="1"/>
        <v>13</v>
      </c>
      <c r="P137">
        <v>39</v>
      </c>
      <c r="Q137">
        <f t="shared" si="2"/>
        <v>19.5</v>
      </c>
      <c r="R137">
        <f t="shared" si="11"/>
        <v>16.899999999999999</v>
      </c>
      <c r="S137">
        <f t="shared" si="12"/>
        <v>0.20609756097560974</v>
      </c>
      <c r="T137">
        <f t="shared" si="13"/>
        <v>3.3786485405837667E-2</v>
      </c>
      <c r="U137">
        <f t="shared" si="14"/>
        <v>1212195.037185126</v>
      </c>
    </row>
    <row r="138" spans="1:21" x14ac:dyDescent="0.25">
      <c r="A138" t="s">
        <v>194</v>
      </c>
      <c r="B138" t="s">
        <v>190</v>
      </c>
      <c r="C138">
        <v>25</v>
      </c>
      <c r="D138" s="3">
        <v>130000000</v>
      </c>
      <c r="E138">
        <v>4</v>
      </c>
      <c r="F138" t="s">
        <v>28</v>
      </c>
      <c r="G138">
        <v>1.2</v>
      </c>
      <c r="H138" t="s">
        <v>309</v>
      </c>
      <c r="I138" t="s">
        <v>35</v>
      </c>
      <c r="J138">
        <v>190</v>
      </c>
      <c r="K138">
        <v>0.8</v>
      </c>
      <c r="L138">
        <v>324</v>
      </c>
      <c r="M138">
        <f t="shared" si="0"/>
        <v>86</v>
      </c>
      <c r="N138">
        <v>5</v>
      </c>
      <c r="O138">
        <f t="shared" si="1"/>
        <v>17.2</v>
      </c>
      <c r="P138">
        <v>63</v>
      </c>
      <c r="Q138">
        <f t="shared" si="2"/>
        <v>31.5</v>
      </c>
      <c r="R138">
        <f t="shared" si="11"/>
        <v>25.779999999999998</v>
      </c>
      <c r="S138">
        <f t="shared" si="12"/>
        <v>0.31439024390243897</v>
      </c>
      <c r="T138">
        <f t="shared" si="13"/>
        <v>5.1539384246301473E-2</v>
      </c>
      <c r="U138">
        <f t="shared" si="14"/>
        <v>1340023.9904038382</v>
      </c>
    </row>
    <row r="139" spans="1:21" x14ac:dyDescent="0.25">
      <c r="A139" t="s">
        <v>194</v>
      </c>
      <c r="B139" t="s">
        <v>191</v>
      </c>
      <c r="C139">
        <v>27</v>
      </c>
      <c r="D139" s="3">
        <v>120000000</v>
      </c>
      <c r="E139">
        <v>3</v>
      </c>
      <c r="F139" t="s">
        <v>28</v>
      </c>
      <c r="G139">
        <v>1.5</v>
      </c>
      <c r="H139" t="s">
        <v>308</v>
      </c>
      <c r="I139" t="s">
        <v>34</v>
      </c>
      <c r="J139">
        <v>190</v>
      </c>
      <c r="K139">
        <v>0.8</v>
      </c>
      <c r="L139">
        <v>495</v>
      </c>
      <c r="M139">
        <f t="shared" si="0"/>
        <v>243</v>
      </c>
      <c r="N139">
        <v>9</v>
      </c>
      <c r="O139">
        <f t="shared" si="1"/>
        <v>27</v>
      </c>
      <c r="P139">
        <v>82</v>
      </c>
      <c r="Q139">
        <f t="shared" si="2"/>
        <v>41</v>
      </c>
      <c r="R139">
        <f t="shared" si="11"/>
        <v>35.4</v>
      </c>
      <c r="S139">
        <f t="shared" si="12"/>
        <v>0.43170731707317073</v>
      </c>
      <c r="T139">
        <f t="shared" si="13"/>
        <v>7.0771691323470623E-2</v>
      </c>
      <c r="U139">
        <f t="shared" si="14"/>
        <v>2264694.1223510602</v>
      </c>
    </row>
    <row r="140" spans="1:21" x14ac:dyDescent="0.25">
      <c r="A140" t="s">
        <v>194</v>
      </c>
      <c r="B140" t="s">
        <v>192</v>
      </c>
      <c r="C140">
        <v>24</v>
      </c>
      <c r="D140" s="3">
        <v>57321428</v>
      </c>
      <c r="E140">
        <v>2</v>
      </c>
      <c r="F140" t="s">
        <v>27</v>
      </c>
      <c r="G140">
        <v>1</v>
      </c>
      <c r="H140" t="s">
        <v>208</v>
      </c>
      <c r="I140" t="s">
        <v>35</v>
      </c>
      <c r="J140">
        <v>214</v>
      </c>
      <c r="K140">
        <v>0.8</v>
      </c>
      <c r="L140">
        <v>387</v>
      </c>
      <c r="M140">
        <f t="shared" si="0"/>
        <v>105</v>
      </c>
      <c r="N140">
        <v>6</v>
      </c>
      <c r="O140">
        <f t="shared" si="1"/>
        <v>17.5</v>
      </c>
      <c r="P140">
        <v>48</v>
      </c>
      <c r="Q140">
        <f t="shared" si="2"/>
        <v>24</v>
      </c>
      <c r="R140">
        <f t="shared" si="11"/>
        <v>22.049999999999997</v>
      </c>
      <c r="S140">
        <f t="shared" si="12"/>
        <v>0.26890243902439021</v>
      </c>
      <c r="T140">
        <f t="shared" si="13"/>
        <v>4.408236705317873E-2</v>
      </c>
      <c r="U140">
        <f t="shared" si="14"/>
        <v>1010745.6916433428</v>
      </c>
    </row>
    <row r="141" spans="1:21" x14ac:dyDescent="0.25">
      <c r="A141" t="s">
        <v>194</v>
      </c>
      <c r="B141" t="s">
        <v>193</v>
      </c>
      <c r="C141">
        <v>29</v>
      </c>
      <c r="D141" s="3">
        <v>39000000</v>
      </c>
      <c r="E141">
        <v>2</v>
      </c>
      <c r="F141" t="s">
        <v>28</v>
      </c>
      <c r="G141">
        <v>1.2</v>
      </c>
      <c r="H141" t="s">
        <v>310</v>
      </c>
      <c r="I141" t="s">
        <v>36</v>
      </c>
      <c r="J141">
        <v>260</v>
      </c>
      <c r="K141">
        <v>0.8</v>
      </c>
      <c r="L141">
        <v>595</v>
      </c>
      <c r="M141">
        <f t="shared" si="0"/>
        <v>307</v>
      </c>
      <c r="N141">
        <v>11</v>
      </c>
      <c r="O141">
        <f t="shared" si="1"/>
        <v>27.909090909090907</v>
      </c>
      <c r="P141">
        <v>57</v>
      </c>
      <c r="Q141">
        <f t="shared" si="2"/>
        <v>28.499999999999996</v>
      </c>
      <c r="R141">
        <f t="shared" si="11"/>
        <v>28.263636363636362</v>
      </c>
      <c r="S141">
        <f t="shared" si="12"/>
        <v>0.34467849223946784</v>
      </c>
      <c r="T141">
        <f t="shared" si="13"/>
        <v>5.6504670858929157E-2</v>
      </c>
      <c r="U141">
        <f t="shared" si="14"/>
        <v>881472.86539929488</v>
      </c>
    </row>
    <row r="142" spans="1:21" x14ac:dyDescent="0.25">
      <c r="A142" t="s">
        <v>200</v>
      </c>
      <c r="B142" t="s">
        <v>195</v>
      </c>
      <c r="C142">
        <v>27</v>
      </c>
      <c r="D142" s="3" cm="1">
        <f t="array" ref="D142:D146">[1]UTA!$L$1:$L$5</f>
        <v>195868144</v>
      </c>
      <c r="E142">
        <v>4</v>
      </c>
      <c r="F142" t="s">
        <v>28</v>
      </c>
      <c r="G142">
        <v>1.5</v>
      </c>
      <c r="H142" t="s">
        <v>311</v>
      </c>
      <c r="I142" t="s">
        <v>34</v>
      </c>
      <c r="J142">
        <v>240</v>
      </c>
      <c r="K142">
        <v>0.8</v>
      </c>
      <c r="L142">
        <v>450</v>
      </c>
      <c r="M142">
        <f t="shared" si="0"/>
        <v>206</v>
      </c>
      <c r="N142">
        <v>8</v>
      </c>
      <c r="O142">
        <f t="shared" si="1"/>
        <v>25.75</v>
      </c>
      <c r="P142">
        <v>62</v>
      </c>
      <c r="Q142">
        <f t="shared" si="2"/>
        <v>31</v>
      </c>
      <c r="R142">
        <f t="shared" si="11"/>
        <v>28.9</v>
      </c>
      <c r="S142">
        <f t="shared" si="12"/>
        <v>0.35243902439024388</v>
      </c>
      <c r="T142">
        <f t="shared" si="13"/>
        <v>5.7776889244302285E-2</v>
      </c>
      <c r="U142">
        <f t="shared" si="14"/>
        <v>2263330.4124750104</v>
      </c>
    </row>
    <row r="143" spans="1:21" x14ac:dyDescent="0.25">
      <c r="A143" t="s">
        <v>200</v>
      </c>
      <c r="B143" t="s">
        <v>196</v>
      </c>
      <c r="C143">
        <v>27</v>
      </c>
      <c r="D143" s="3">
        <v>26580000</v>
      </c>
      <c r="E143">
        <v>1</v>
      </c>
      <c r="F143" t="s">
        <v>27</v>
      </c>
      <c r="G143">
        <v>1</v>
      </c>
      <c r="H143" t="s">
        <v>208</v>
      </c>
      <c r="I143" t="s">
        <v>34</v>
      </c>
      <c r="J143">
        <v>226</v>
      </c>
      <c r="K143">
        <v>0.8</v>
      </c>
      <c r="L143">
        <v>472</v>
      </c>
      <c r="M143">
        <f t="shared" si="0"/>
        <v>184</v>
      </c>
      <c r="N143">
        <v>8</v>
      </c>
      <c r="O143">
        <f t="shared" si="1"/>
        <v>23.000000000000004</v>
      </c>
      <c r="P143">
        <v>56</v>
      </c>
      <c r="Q143">
        <f t="shared" si="2"/>
        <v>28.000000000000004</v>
      </c>
      <c r="R143">
        <f t="shared" si="11"/>
        <v>26.500000000000004</v>
      </c>
      <c r="S143">
        <f t="shared" si="12"/>
        <v>0.32317073170731714</v>
      </c>
      <c r="T143">
        <f t="shared" si="13"/>
        <v>5.2978808476609372E-2</v>
      </c>
      <c r="U143">
        <f t="shared" si="14"/>
        <v>1126541.3834466217</v>
      </c>
    </row>
    <row r="144" spans="1:21" x14ac:dyDescent="0.25">
      <c r="A144" t="s">
        <v>200</v>
      </c>
      <c r="B144" t="s">
        <v>197</v>
      </c>
      <c r="C144">
        <v>20</v>
      </c>
      <c r="D144" s="3">
        <v>19427970</v>
      </c>
      <c r="E144">
        <v>3</v>
      </c>
      <c r="F144" t="s">
        <v>28</v>
      </c>
      <c r="G144">
        <v>1.2</v>
      </c>
      <c r="H144" t="s">
        <v>312</v>
      </c>
      <c r="I144" t="s">
        <v>35</v>
      </c>
      <c r="J144">
        <v>190</v>
      </c>
      <c r="K144">
        <v>0.8</v>
      </c>
      <c r="L144">
        <v>50</v>
      </c>
      <c r="M144">
        <f t="shared" si="0"/>
        <v>32</v>
      </c>
      <c r="N144">
        <v>1</v>
      </c>
      <c r="O144">
        <f t="shared" si="1"/>
        <v>32</v>
      </c>
      <c r="P144">
        <v>64</v>
      </c>
      <c r="Q144">
        <f t="shared" si="2"/>
        <v>32</v>
      </c>
      <c r="R144">
        <f t="shared" si="11"/>
        <v>32</v>
      </c>
      <c r="S144">
        <f t="shared" si="12"/>
        <v>0.3902439024390244</v>
      </c>
      <c r="T144">
        <f t="shared" si="13"/>
        <v>6.3974410235905652E-2</v>
      </c>
      <c r="U144">
        <f t="shared" si="14"/>
        <v>331438.11275489809</v>
      </c>
    </row>
    <row r="145" spans="1:21" x14ac:dyDescent="0.25">
      <c r="A145" t="s">
        <v>200</v>
      </c>
      <c r="B145" t="s">
        <v>198</v>
      </c>
      <c r="C145">
        <v>26</v>
      </c>
      <c r="D145" s="3">
        <v>19175000</v>
      </c>
      <c r="E145">
        <v>1</v>
      </c>
      <c r="F145" t="s">
        <v>28</v>
      </c>
      <c r="G145">
        <v>1.3</v>
      </c>
      <c r="H145" t="s">
        <v>313</v>
      </c>
      <c r="I145" t="s">
        <v>35</v>
      </c>
      <c r="J145">
        <v>190</v>
      </c>
      <c r="K145">
        <v>0.8</v>
      </c>
      <c r="L145">
        <v>407</v>
      </c>
      <c r="M145">
        <f t="shared" si="0"/>
        <v>167</v>
      </c>
      <c r="N145">
        <v>7</v>
      </c>
      <c r="O145">
        <f t="shared" si="1"/>
        <v>23.857142857142858</v>
      </c>
      <c r="P145">
        <v>23</v>
      </c>
      <c r="Q145">
        <f t="shared" si="2"/>
        <v>11.500000000000002</v>
      </c>
      <c r="R145">
        <f t="shared" si="11"/>
        <v>16.442857142857143</v>
      </c>
      <c r="S145">
        <f t="shared" si="12"/>
        <v>0.20052264808362369</v>
      </c>
      <c r="T145">
        <f t="shared" si="13"/>
        <v>3.2872565259610444E-2</v>
      </c>
      <c r="U145">
        <f t="shared" si="14"/>
        <v>504265.15108242421</v>
      </c>
    </row>
    <row r="146" spans="1:21" x14ac:dyDescent="0.25">
      <c r="A146" t="s">
        <v>200</v>
      </c>
      <c r="B146" t="s">
        <v>199</v>
      </c>
      <c r="C146">
        <v>32</v>
      </c>
      <c r="D146" s="3">
        <v>14285714</v>
      </c>
      <c r="E146">
        <v>1</v>
      </c>
      <c r="F146" t="s">
        <v>28</v>
      </c>
      <c r="G146">
        <v>1.5</v>
      </c>
      <c r="H146" t="s">
        <v>314</v>
      </c>
      <c r="I146" t="s">
        <v>35</v>
      </c>
      <c r="J146">
        <v>194</v>
      </c>
      <c r="K146">
        <v>0.8</v>
      </c>
      <c r="L146">
        <v>753</v>
      </c>
      <c r="M146">
        <f t="shared" si="0"/>
        <v>67</v>
      </c>
      <c r="N146">
        <v>10</v>
      </c>
      <c r="O146">
        <f t="shared" si="1"/>
        <v>6.7</v>
      </c>
      <c r="P146">
        <v>72</v>
      </c>
      <c r="Q146">
        <f t="shared" si="2"/>
        <v>36</v>
      </c>
      <c r="R146">
        <f t="shared" si="11"/>
        <v>24.279999999999998</v>
      </c>
      <c r="S146">
        <f t="shared" si="12"/>
        <v>0.29609756097560974</v>
      </c>
      <c r="T146">
        <f t="shared" si="13"/>
        <v>4.8540583766493402E-2</v>
      </c>
      <c r="U146">
        <f t="shared" si="14"/>
        <v>554749.51766493404</v>
      </c>
    </row>
    <row r="147" spans="1:21" x14ac:dyDescent="0.25">
      <c r="A147" t="s">
        <v>206</v>
      </c>
      <c r="B147" t="s">
        <v>201</v>
      </c>
      <c r="C147">
        <v>25</v>
      </c>
      <c r="D147" s="3" cm="1">
        <f t="array" ref="D147:D151">[1]WAS!$L$1:$L$5</f>
        <v>65892857</v>
      </c>
      <c r="E147">
        <v>2</v>
      </c>
      <c r="F147" t="s">
        <v>27</v>
      </c>
      <c r="G147">
        <v>0.9</v>
      </c>
      <c r="H147" t="s">
        <v>208</v>
      </c>
      <c r="I147" t="s">
        <v>35</v>
      </c>
      <c r="J147">
        <v>194</v>
      </c>
      <c r="K147">
        <v>0.8</v>
      </c>
      <c r="L147">
        <v>412</v>
      </c>
      <c r="M147">
        <f t="shared" si="0"/>
        <v>80</v>
      </c>
      <c r="N147">
        <v>6</v>
      </c>
      <c r="O147">
        <f t="shared" si="1"/>
        <v>13.333333333333332</v>
      </c>
      <c r="P147">
        <v>18</v>
      </c>
      <c r="Q147">
        <f t="shared" si="2"/>
        <v>9</v>
      </c>
      <c r="R147">
        <f t="shared" si="11"/>
        <v>10.299999999999999</v>
      </c>
      <c r="S147">
        <f t="shared" si="12"/>
        <v>0.12560975609756098</v>
      </c>
      <c r="T147">
        <f t="shared" si="13"/>
        <v>2.0591763294682128E-2</v>
      </c>
      <c r="U147">
        <f t="shared" si="14"/>
        <v>542740.04566173535</v>
      </c>
    </row>
    <row r="148" spans="1:21" x14ac:dyDescent="0.25">
      <c r="A148" t="s">
        <v>206</v>
      </c>
      <c r="B148" t="s">
        <v>202</v>
      </c>
      <c r="C148">
        <v>26</v>
      </c>
      <c r="D148" s="3">
        <v>54050000</v>
      </c>
      <c r="E148">
        <v>4</v>
      </c>
      <c r="F148" t="s">
        <v>28</v>
      </c>
      <c r="G148">
        <v>1.2</v>
      </c>
      <c r="H148" t="s">
        <v>315</v>
      </c>
      <c r="I148" t="s">
        <v>34</v>
      </c>
      <c r="J148">
        <v>224</v>
      </c>
      <c r="K148">
        <v>0.8</v>
      </c>
      <c r="L148">
        <v>292</v>
      </c>
      <c r="M148">
        <f t="shared" si="0"/>
        <v>36</v>
      </c>
      <c r="N148">
        <v>4</v>
      </c>
      <c r="O148">
        <f t="shared" si="1"/>
        <v>9</v>
      </c>
      <c r="P148">
        <v>23</v>
      </c>
      <c r="Q148">
        <f t="shared" si="2"/>
        <v>11.500000000000002</v>
      </c>
      <c r="R148">
        <f t="shared" si="11"/>
        <v>10.500000000000002</v>
      </c>
      <c r="S148">
        <f t="shared" si="12"/>
        <v>0.12804878048780491</v>
      </c>
      <c r="T148">
        <f t="shared" si="13"/>
        <v>2.0991603358656543E-2</v>
      </c>
      <c r="U148">
        <f t="shared" si="14"/>
        <v>226919.23230707724</v>
      </c>
    </row>
    <row r="149" spans="1:21" x14ac:dyDescent="0.25">
      <c r="A149" t="s">
        <v>206</v>
      </c>
      <c r="B149" t="s">
        <v>203</v>
      </c>
      <c r="C149">
        <v>20</v>
      </c>
      <c r="D149" s="3">
        <v>39790718</v>
      </c>
      <c r="E149">
        <v>3</v>
      </c>
      <c r="F149" t="s">
        <v>27</v>
      </c>
      <c r="G149">
        <v>1</v>
      </c>
      <c r="H149" t="s">
        <v>208</v>
      </c>
      <c r="I149" t="s">
        <v>36</v>
      </c>
      <c r="J149">
        <v>205</v>
      </c>
      <c r="K149">
        <v>0.8</v>
      </c>
      <c r="L149">
        <v>67</v>
      </c>
      <c r="M149">
        <f t="shared" si="0"/>
        <v>15</v>
      </c>
      <c r="N149">
        <v>1</v>
      </c>
      <c r="O149">
        <f t="shared" si="1"/>
        <v>15</v>
      </c>
      <c r="P149">
        <v>30</v>
      </c>
      <c r="Q149">
        <f t="shared" si="2"/>
        <v>15</v>
      </c>
      <c r="R149">
        <f t="shared" si="11"/>
        <v>15</v>
      </c>
      <c r="S149">
        <f t="shared" si="12"/>
        <v>0.18292682926829268</v>
      </c>
      <c r="T149">
        <f t="shared" si="13"/>
        <v>2.998800479808077E-2</v>
      </c>
      <c r="U149">
        <f t="shared" si="14"/>
        <v>318198.46461415436</v>
      </c>
    </row>
    <row r="150" spans="1:21" x14ac:dyDescent="0.25">
      <c r="A150" t="s">
        <v>206</v>
      </c>
      <c r="B150" t="s">
        <v>204</v>
      </c>
      <c r="C150">
        <v>33</v>
      </c>
      <c r="D150" s="3">
        <v>33296296</v>
      </c>
      <c r="E150">
        <v>1</v>
      </c>
      <c r="F150" t="s">
        <v>28</v>
      </c>
      <c r="G150">
        <v>1.5</v>
      </c>
      <c r="H150" t="s">
        <v>316</v>
      </c>
      <c r="I150" t="s">
        <v>35</v>
      </c>
      <c r="J150">
        <v>222</v>
      </c>
      <c r="K150">
        <v>0.8</v>
      </c>
      <c r="L150">
        <v>776</v>
      </c>
      <c r="M150">
        <f t="shared" si="0"/>
        <v>290</v>
      </c>
      <c r="N150">
        <v>13</v>
      </c>
      <c r="O150">
        <f t="shared" si="1"/>
        <v>22.30769230769231</v>
      </c>
      <c r="P150">
        <v>72</v>
      </c>
      <c r="Q150">
        <f t="shared" si="2"/>
        <v>36</v>
      </c>
      <c r="R150">
        <f t="shared" si="11"/>
        <v>31.892307692307693</v>
      </c>
      <c r="S150">
        <f t="shared" si="12"/>
        <v>0.38893058161350846</v>
      </c>
      <c r="T150">
        <f t="shared" si="13"/>
        <v>6.3759111739919425E-2</v>
      </c>
      <c r="U150">
        <f t="shared" si="14"/>
        <v>1698353.8057515458</v>
      </c>
    </row>
    <row r="151" spans="1:21" x14ac:dyDescent="0.25">
      <c r="A151" t="s">
        <v>206</v>
      </c>
      <c r="B151" t="s">
        <v>205</v>
      </c>
      <c r="C151">
        <v>31</v>
      </c>
      <c r="D151" s="3">
        <v>21586855</v>
      </c>
      <c r="E151">
        <v>1</v>
      </c>
      <c r="F151" t="s">
        <v>28</v>
      </c>
      <c r="G151">
        <v>1.5</v>
      </c>
      <c r="H151" t="s">
        <v>317</v>
      </c>
      <c r="I151" t="s">
        <v>35</v>
      </c>
      <c r="J151">
        <v>220</v>
      </c>
      <c r="K151">
        <v>0.8</v>
      </c>
      <c r="L151">
        <v>635</v>
      </c>
      <c r="M151">
        <f t="shared" si="0"/>
        <v>267</v>
      </c>
      <c r="N151">
        <v>11</v>
      </c>
      <c r="O151">
        <f t="shared" si="1"/>
        <v>24.272727272727273</v>
      </c>
      <c r="P151">
        <v>110</v>
      </c>
      <c r="Q151">
        <f t="shared" si="2"/>
        <v>55</v>
      </c>
      <c r="R151">
        <f t="shared" si="11"/>
        <v>42.709090909090911</v>
      </c>
      <c r="S151">
        <f t="shared" si="12"/>
        <v>0.52084257206208429</v>
      </c>
      <c r="T151">
        <f t="shared" si="13"/>
        <v>8.5384028206899068E-2</v>
      </c>
      <c r="U151">
        <f t="shared" si="14"/>
        <v>1474538.1089745921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5FEE-CAD6-42DA-8FF9-B7493CC78D15}">
  <dimension ref="A1:J151"/>
  <sheetViews>
    <sheetView tabSelected="1" topLeftCell="C1" workbookViewId="0">
      <selection activeCell="J58" sqref="J58"/>
    </sheetView>
  </sheetViews>
  <sheetFormatPr defaultRowHeight="15" x14ac:dyDescent="0.25"/>
  <cols>
    <col min="3" max="3" width="16.7109375" customWidth="1"/>
    <col min="4" max="4" width="12.85546875" customWidth="1"/>
    <col min="5" max="5" width="14.42578125" customWidth="1"/>
    <col min="6" max="6" width="16" customWidth="1"/>
    <col min="7" max="7" width="15" customWidth="1"/>
  </cols>
  <sheetData>
    <row r="1" spans="1:10" x14ac:dyDescent="0.25">
      <c r="A1" t="s">
        <v>9</v>
      </c>
      <c r="B1" t="s">
        <v>8</v>
      </c>
      <c r="C1" s="1" t="s">
        <v>0</v>
      </c>
      <c r="D1" s="1" t="s">
        <v>10</v>
      </c>
      <c r="E1" s="1" t="s">
        <v>11</v>
      </c>
      <c r="F1" s="1" t="s">
        <v>318</v>
      </c>
      <c r="G1" s="1" t="s">
        <v>319</v>
      </c>
      <c r="H1" s="1" t="s">
        <v>322</v>
      </c>
      <c r="I1" s="1" t="s">
        <v>321</v>
      </c>
      <c r="J1" s="1" t="s">
        <v>320</v>
      </c>
    </row>
    <row r="2" spans="1:10" x14ac:dyDescent="0.25">
      <c r="A2">
        <v>82</v>
      </c>
      <c r="B2" t="s">
        <v>12</v>
      </c>
      <c r="C2" t="s">
        <v>2</v>
      </c>
      <c r="D2">
        <v>0.25</v>
      </c>
      <c r="E2">
        <v>0.05</v>
      </c>
      <c r="F2">
        <f>IF('Player Data'!C2&lt;25, 0.8, IF('Player Data'!C2&lt;=29, 1, IF('Player Data'!C2&lt;=34, 1.3, 1.7)))</f>
        <v>1.7</v>
      </c>
      <c r="G2">
        <f>IF('Player Data'!E2=1, 0.9, IF('Player Data'!E2=2, 1, 1.1))</f>
        <v>0.9</v>
      </c>
      <c r="H2">
        <f>IF('Player Data'!I2="C", 1.2, 1)</f>
        <v>1</v>
      </c>
      <c r="I2">
        <f>IF('Player Data'!J2&lt;=240, 1, 1.2)</f>
        <v>1</v>
      </c>
      <c r="J2">
        <v>1.7</v>
      </c>
    </row>
    <row r="3" spans="1:10" x14ac:dyDescent="0.25">
      <c r="B3" t="s">
        <v>12</v>
      </c>
      <c r="C3" t="s">
        <v>3</v>
      </c>
      <c r="D3">
        <v>0.25</v>
      </c>
      <c r="E3">
        <v>0.05</v>
      </c>
      <c r="F3">
        <f>IF('Player Data'!C3&lt;25, 0.8, IF('Player Data'!C3&lt;=29, 1, IF('Player Data'!C3&lt;=34, 1.3, 1.7)))</f>
        <v>1.3</v>
      </c>
      <c r="G3">
        <f>IF('Player Data'!E3=1, 0.9, IF('Player Data'!E3=2, 1, 1.1))</f>
        <v>1</v>
      </c>
      <c r="H3">
        <f>IF('Player Data'!I3="C", 1.2, 1)</f>
        <v>1</v>
      </c>
      <c r="I3">
        <f>IF('Player Data'!J3&lt;=240, 1, 1.2)</f>
        <v>1</v>
      </c>
      <c r="J3">
        <v>1.3</v>
      </c>
    </row>
    <row r="4" spans="1:10" x14ac:dyDescent="0.25">
      <c r="B4" t="s">
        <v>12</v>
      </c>
      <c r="C4" t="s">
        <v>4</v>
      </c>
      <c r="D4">
        <v>0.25</v>
      </c>
      <c r="E4">
        <v>0.05</v>
      </c>
      <c r="F4">
        <f>IF('Player Data'!C4&lt;25, 0.8, IF('Player Data'!C4&lt;=29, 1, IF('Player Data'!C4&lt;=34, 1.3, 1.7)))</f>
        <v>1</v>
      </c>
      <c r="G4">
        <f>IF('Player Data'!E4=1, 0.9, IF('Player Data'!E4=2, 1, 1.1))</f>
        <v>1.1000000000000001</v>
      </c>
      <c r="H4">
        <f>IF('Player Data'!I4="C", 1.2, 1)</f>
        <v>1</v>
      </c>
      <c r="I4">
        <f>IF('Player Data'!J4&lt;=240, 1, 1.2)</f>
        <v>1</v>
      </c>
      <c r="J4">
        <v>1.2</v>
      </c>
    </row>
    <row r="5" spans="1:10" x14ac:dyDescent="0.25">
      <c r="B5" t="s">
        <v>12</v>
      </c>
      <c r="C5" t="s">
        <v>5</v>
      </c>
      <c r="D5">
        <v>0.25</v>
      </c>
      <c r="E5">
        <v>0.05</v>
      </c>
      <c r="F5">
        <f>IF('Player Data'!C5&lt;25, 0.8, IF('Player Data'!C5&lt;=29, 1, IF('Player Data'!C5&lt;=34, 1.3, 1.7)))</f>
        <v>1</v>
      </c>
      <c r="G5">
        <f>IF('Player Data'!E5=1, 0.9, IF('Player Data'!E5=2, 1, 1.1))</f>
        <v>1.1000000000000001</v>
      </c>
      <c r="H5">
        <f>IF('Player Data'!I5="C", 1.2, 1)</f>
        <v>1</v>
      </c>
      <c r="I5">
        <f>IF('Player Data'!J5&lt;=240, 1, 1.2)</f>
        <v>1</v>
      </c>
      <c r="J5">
        <v>1.3</v>
      </c>
    </row>
    <row r="6" spans="1:10" x14ac:dyDescent="0.25">
      <c r="B6" t="s">
        <v>12</v>
      </c>
      <c r="C6" t="s">
        <v>6</v>
      </c>
      <c r="D6">
        <v>0.25</v>
      </c>
      <c r="E6">
        <v>0.05</v>
      </c>
      <c r="F6">
        <f>IF('Player Data'!C6&lt;25, 0.8, IF('Player Data'!C6&lt;=29, 1, IF('Player Data'!C6&lt;=34, 1.3, 1.7)))</f>
        <v>1.3</v>
      </c>
      <c r="G6">
        <f>IF('Player Data'!E6=1, 0.9, IF('Player Data'!E6=2, 1, 1.1))</f>
        <v>1.1000000000000001</v>
      </c>
      <c r="H6">
        <f>IF('Player Data'!I6="C", 1.2, 1)</f>
        <v>1</v>
      </c>
      <c r="I6">
        <f>IF('Player Data'!J6&lt;=240, 1, 1.2)</f>
        <v>1</v>
      </c>
      <c r="J6">
        <v>0.9</v>
      </c>
    </row>
    <row r="7" spans="1:10" x14ac:dyDescent="0.25">
      <c r="B7" t="s">
        <v>14</v>
      </c>
      <c r="C7" t="s">
        <v>31</v>
      </c>
      <c r="D7">
        <v>0.25</v>
      </c>
      <c r="E7">
        <v>0.05</v>
      </c>
      <c r="F7">
        <f>IF('Player Data'!C7&lt;25, 0.8, IF('Player Data'!C7&lt;=29, 1, IF('Player Data'!C7&lt;=34, 1.3, 1.7)))</f>
        <v>0.8</v>
      </c>
      <c r="G7">
        <f>IF('Player Data'!E7=1, 0.9, IF('Player Data'!E7=2, 1, 1.1))</f>
        <v>1.1000000000000001</v>
      </c>
      <c r="H7">
        <f>IF('Player Data'!I7="C", 1.2, 1)</f>
        <v>1.2</v>
      </c>
      <c r="I7">
        <f>IF('Player Data'!J7&lt;=240, 1, 1.2)</f>
        <v>1</v>
      </c>
      <c r="J7">
        <v>0.9</v>
      </c>
    </row>
    <row r="8" spans="1:10" x14ac:dyDescent="0.25">
      <c r="B8" t="s">
        <v>14</v>
      </c>
      <c r="C8" t="s">
        <v>33</v>
      </c>
      <c r="D8">
        <v>0.25</v>
      </c>
      <c r="E8">
        <v>0.05</v>
      </c>
      <c r="F8">
        <f>IF('Player Data'!C8&lt;25, 0.8, IF('Player Data'!C8&lt;=29, 1, IF('Player Data'!C8&lt;=34, 1.3, 1.7)))</f>
        <v>0.8</v>
      </c>
      <c r="G8">
        <f>IF('Player Data'!E8=1, 0.9, IF('Player Data'!E8=2, 1, 1.1))</f>
        <v>1.1000000000000001</v>
      </c>
      <c r="H8">
        <f>IF('Player Data'!I8="C", 1.2, 1)</f>
        <v>1</v>
      </c>
      <c r="I8">
        <f>IF('Player Data'!J8&lt;=240, 1, 1.2)</f>
        <v>1</v>
      </c>
      <c r="J8">
        <v>0.9</v>
      </c>
    </row>
    <row r="9" spans="1:10" x14ac:dyDescent="0.25">
      <c r="B9" t="s">
        <v>14</v>
      </c>
      <c r="C9" t="s">
        <v>15</v>
      </c>
      <c r="D9">
        <v>0.25</v>
      </c>
      <c r="E9">
        <v>0.05</v>
      </c>
      <c r="F9">
        <f>IF('Player Data'!C9&lt;25, 0.8, IF('Player Data'!C9&lt;=29, 1, IF('Player Data'!C9&lt;=34, 1.3, 1.7)))</f>
        <v>1.3</v>
      </c>
      <c r="G9">
        <f>IF('Player Data'!E9=1, 0.9, IF('Player Data'!E9=2, 1, 1.1))</f>
        <v>1.1000000000000001</v>
      </c>
      <c r="H9">
        <f>IF('Player Data'!I9="C", 1.2, 1)</f>
        <v>1</v>
      </c>
      <c r="I9">
        <f>IF('Player Data'!J9&lt;=240, 1, 1.2)</f>
        <v>1.2</v>
      </c>
      <c r="J9">
        <v>0.9</v>
      </c>
    </row>
    <row r="10" spans="1:10" x14ac:dyDescent="0.25">
      <c r="B10" t="s">
        <v>14</v>
      </c>
      <c r="C10" t="s">
        <v>32</v>
      </c>
      <c r="D10">
        <v>0.25</v>
      </c>
      <c r="E10">
        <v>0.05</v>
      </c>
      <c r="F10">
        <f>IF('Player Data'!C10&lt;25, 0.8, IF('Player Data'!C10&lt;=29, 1, IF('Player Data'!C10&lt;=34, 1.3, 1.7)))</f>
        <v>1.3</v>
      </c>
      <c r="G10">
        <f>IF('Player Data'!E10=1, 0.9, IF('Player Data'!E10=2, 1, 1.1))</f>
        <v>0.9</v>
      </c>
      <c r="H10">
        <f>IF('Player Data'!I10="C", 1.2, 1)</f>
        <v>1</v>
      </c>
      <c r="I10">
        <f>IF('Player Data'!J10&lt;=240, 1, 1.2)</f>
        <v>1.2</v>
      </c>
      <c r="J10">
        <v>1.5</v>
      </c>
    </row>
    <row r="11" spans="1:10" x14ac:dyDescent="0.25">
      <c r="B11" t="s">
        <v>14</v>
      </c>
      <c r="C11" t="s">
        <v>38</v>
      </c>
      <c r="D11">
        <v>0.25</v>
      </c>
      <c r="E11">
        <v>0.05</v>
      </c>
      <c r="F11">
        <f>IF('Player Data'!C11&lt;25, 0.8, IF('Player Data'!C11&lt;=29, 1, IF('Player Data'!C11&lt;=34, 1.3, 1.7)))</f>
        <v>1</v>
      </c>
      <c r="G11">
        <f>IF('Player Data'!E11=1, 0.9, IF('Player Data'!E11=2, 1, 1.1))</f>
        <v>1</v>
      </c>
      <c r="H11">
        <f>IF('Player Data'!I11="C", 1.2, 1)</f>
        <v>1</v>
      </c>
      <c r="I11">
        <f>IF('Player Data'!J11&lt;=240, 1, 1.2)</f>
        <v>1</v>
      </c>
      <c r="J11">
        <v>1.3</v>
      </c>
    </row>
    <row r="12" spans="1:10" x14ac:dyDescent="0.25">
      <c r="B12" t="s">
        <v>44</v>
      </c>
      <c r="C12" t="s">
        <v>39</v>
      </c>
      <c r="D12">
        <v>0.25</v>
      </c>
      <c r="E12">
        <v>0.05</v>
      </c>
      <c r="F12">
        <f>IF('Player Data'!C12&lt;25, 0.8, IF('Player Data'!C12&lt;=29, 1, IF('Player Data'!C12&lt;=34, 1.3, 1.7)))</f>
        <v>0.8</v>
      </c>
      <c r="G12">
        <f>IF('Player Data'!E12=1, 0.9, IF('Player Data'!E12=2, 1, 1.1))</f>
        <v>1.1000000000000001</v>
      </c>
      <c r="H12">
        <f>IF('Player Data'!I12="C", 1.2, 1)</f>
        <v>1</v>
      </c>
      <c r="I12">
        <f>IF('Player Data'!J12&lt;=240, 1, 1.2)</f>
        <v>1</v>
      </c>
      <c r="J12">
        <v>1.6</v>
      </c>
    </row>
    <row r="13" spans="1:10" x14ac:dyDescent="0.25">
      <c r="B13" t="s">
        <v>44</v>
      </c>
      <c r="C13" t="s">
        <v>40</v>
      </c>
      <c r="D13">
        <v>0.25</v>
      </c>
      <c r="E13">
        <v>0.05</v>
      </c>
      <c r="F13">
        <f>IF('Player Data'!C13&lt;25, 0.8, IF('Player Data'!C13&lt;=29, 1, IF('Player Data'!C13&lt;=34, 1.3, 1.7)))</f>
        <v>1</v>
      </c>
      <c r="G13">
        <f>IF('Player Data'!E13=1, 0.9, IF('Player Data'!E13=2, 1, 1.1))</f>
        <v>1</v>
      </c>
      <c r="H13">
        <f>IF('Player Data'!I13="C", 1.2, 1)</f>
        <v>1</v>
      </c>
      <c r="I13">
        <f>IF('Player Data'!J13&lt;=240, 1, 1.2)</f>
        <v>1</v>
      </c>
      <c r="J13">
        <v>1.2</v>
      </c>
    </row>
    <row r="14" spans="1:10" x14ac:dyDescent="0.25">
      <c r="B14" t="s">
        <v>44</v>
      </c>
      <c r="C14" t="s">
        <v>41</v>
      </c>
      <c r="D14">
        <v>0.25</v>
      </c>
      <c r="E14">
        <v>0.05</v>
      </c>
      <c r="F14">
        <f>IF('Player Data'!C14&lt;25, 0.8, IF('Player Data'!C14&lt;=29, 1, IF('Player Data'!C14&lt;=34, 1.3, 1.7)))</f>
        <v>0.8</v>
      </c>
      <c r="G14">
        <f>IF('Player Data'!E14=1, 0.9, IF('Player Data'!E14=2, 1, 1.1))</f>
        <v>1.1000000000000001</v>
      </c>
      <c r="H14">
        <f>IF('Player Data'!I14="C", 1.2, 1)</f>
        <v>1.2</v>
      </c>
      <c r="I14">
        <f>IF('Player Data'!J14&lt;=240, 1, 1.2)</f>
        <v>1</v>
      </c>
      <c r="J14">
        <v>1.3</v>
      </c>
    </row>
    <row r="15" spans="1:10" x14ac:dyDescent="0.25">
      <c r="B15" t="s">
        <v>44</v>
      </c>
      <c r="C15" t="s">
        <v>42</v>
      </c>
      <c r="D15">
        <v>0.25</v>
      </c>
      <c r="E15">
        <v>0.05</v>
      </c>
      <c r="F15">
        <f>IF('Player Data'!C15&lt;25, 0.8, IF('Player Data'!C15&lt;=29, 1, IF('Player Data'!C15&lt;=34, 1.3, 1.7)))</f>
        <v>1</v>
      </c>
      <c r="G15">
        <f>IF('Player Data'!E15=1, 0.9, IF('Player Data'!E15=2, 1, 1.1))</f>
        <v>1.1000000000000001</v>
      </c>
      <c r="H15">
        <f>IF('Player Data'!I15="C", 1.2, 1)</f>
        <v>1</v>
      </c>
      <c r="I15">
        <f>IF('Player Data'!J15&lt;=240, 1, 1.2)</f>
        <v>1</v>
      </c>
      <c r="J15">
        <v>1.2</v>
      </c>
    </row>
    <row r="16" spans="1:10" x14ac:dyDescent="0.25">
      <c r="B16" t="s">
        <v>44</v>
      </c>
      <c r="C16" t="s">
        <v>43</v>
      </c>
      <c r="D16">
        <v>0.25</v>
      </c>
      <c r="E16">
        <v>0.05</v>
      </c>
      <c r="F16">
        <f>IF('Player Data'!C16&lt;25, 0.8, IF('Player Data'!C16&lt;=29, 1, IF('Player Data'!C16&lt;=34, 1.3, 1.7)))</f>
        <v>0.8</v>
      </c>
      <c r="G16">
        <f>IF('Player Data'!E16=1, 0.9, IF('Player Data'!E16=2, 1, 1.1))</f>
        <v>1.1000000000000001</v>
      </c>
      <c r="H16">
        <f>IF('Player Data'!I16="C", 1.2, 1)</f>
        <v>1</v>
      </c>
      <c r="I16">
        <f>IF('Player Data'!J16&lt;=240, 1, 1.2)</f>
        <v>1</v>
      </c>
      <c r="J16">
        <v>1</v>
      </c>
    </row>
    <row r="17" spans="2:10" x14ac:dyDescent="0.25">
      <c r="B17" t="s">
        <v>50</v>
      </c>
      <c r="C17" t="s">
        <v>45</v>
      </c>
      <c r="D17">
        <v>0.25</v>
      </c>
      <c r="E17">
        <v>0.05</v>
      </c>
      <c r="F17">
        <f>IF('Player Data'!C17&lt;25, 0.8, IF('Player Data'!C17&lt;=29, 1, IF('Player Data'!C17&lt;=34, 1.3, 1.7)))</f>
        <v>1</v>
      </c>
      <c r="G17">
        <f>IF('Player Data'!E17=1, 0.9, IF('Player Data'!E17=2, 1, 1.1))</f>
        <v>1.1000000000000001</v>
      </c>
      <c r="H17">
        <f>IF('Player Data'!I17="C", 1.2, 1)</f>
        <v>1</v>
      </c>
      <c r="I17">
        <f>IF('Player Data'!J17&lt;=240, 1, 1.2)</f>
        <v>1</v>
      </c>
      <c r="J17">
        <v>1.6</v>
      </c>
    </row>
    <row r="18" spans="2:10" x14ac:dyDescent="0.25">
      <c r="B18" t="s">
        <v>50</v>
      </c>
      <c r="C18" t="s">
        <v>46</v>
      </c>
      <c r="D18">
        <v>0.25</v>
      </c>
      <c r="E18">
        <v>0.05</v>
      </c>
      <c r="F18">
        <f>IF('Player Data'!C18&lt;25, 0.8, IF('Player Data'!C18&lt;=29, 1, IF('Player Data'!C18&lt;=34, 1.3, 1.7)))</f>
        <v>1</v>
      </c>
      <c r="G18">
        <f>IF('Player Data'!E18=1, 0.9, IF('Player Data'!E18=2, 1, 1.1))</f>
        <v>1.1000000000000001</v>
      </c>
      <c r="H18">
        <f>IF('Player Data'!I18="C", 1.2, 1)</f>
        <v>1</v>
      </c>
      <c r="I18">
        <f>IF('Player Data'!J18&lt;=240, 1, 1.2)</f>
        <v>1</v>
      </c>
      <c r="J18">
        <v>1.2</v>
      </c>
    </row>
    <row r="19" spans="2:10" x14ac:dyDescent="0.25">
      <c r="B19" t="s">
        <v>50</v>
      </c>
      <c r="C19" t="s">
        <v>47</v>
      </c>
      <c r="D19">
        <v>0.25</v>
      </c>
      <c r="E19">
        <v>0.05</v>
      </c>
      <c r="F19">
        <f>IF('Player Data'!C19&lt;25, 0.8, IF('Player Data'!C19&lt;=29, 1, IF('Player Data'!C19&lt;=34, 1.3, 1.7)))</f>
        <v>1.3</v>
      </c>
      <c r="G19">
        <f>IF('Player Data'!E19=1, 0.9, IF('Player Data'!E19=2, 1, 1.1))</f>
        <v>1.1000000000000001</v>
      </c>
      <c r="H19">
        <f>IF('Player Data'!I19="C", 1.2, 1)</f>
        <v>1</v>
      </c>
      <c r="I19">
        <f>IF('Player Data'!J19&lt;=240, 1, 1.2)</f>
        <v>1</v>
      </c>
      <c r="J19">
        <v>1.2</v>
      </c>
    </row>
    <row r="20" spans="2:10" x14ac:dyDescent="0.25">
      <c r="B20" t="s">
        <v>50</v>
      </c>
      <c r="C20" t="s">
        <v>48</v>
      </c>
      <c r="D20">
        <v>0.25</v>
      </c>
      <c r="E20">
        <v>0.05</v>
      </c>
      <c r="F20">
        <f>IF('Player Data'!C20&lt;25, 0.8, IF('Player Data'!C20&lt;=29, 1, IF('Player Data'!C20&lt;=34, 1.3, 1.7)))</f>
        <v>1.3</v>
      </c>
      <c r="G20">
        <f>IF('Player Data'!E20=1, 0.9, IF('Player Data'!E20=2, 1, 1.1))</f>
        <v>1.1000000000000001</v>
      </c>
      <c r="H20">
        <f>IF('Player Data'!I20="C", 1.2, 1)</f>
        <v>1</v>
      </c>
      <c r="I20">
        <f>IF('Player Data'!J20&lt;=240, 1, 1.2)</f>
        <v>1</v>
      </c>
      <c r="J20">
        <v>1.2</v>
      </c>
    </row>
    <row r="21" spans="2:10" x14ac:dyDescent="0.25">
      <c r="B21" t="s">
        <v>50</v>
      </c>
      <c r="C21" t="s">
        <v>49</v>
      </c>
      <c r="D21">
        <v>0.25</v>
      </c>
      <c r="E21">
        <v>0.05</v>
      </c>
      <c r="F21">
        <f>IF('Player Data'!C21&lt;25, 0.8, IF('Player Data'!C21&lt;=29, 1, IF('Player Data'!C21&lt;=34, 1.3, 1.7)))</f>
        <v>1</v>
      </c>
      <c r="G21">
        <f>IF('Player Data'!E21=1, 0.9, IF('Player Data'!E21=2, 1, 1.1))</f>
        <v>1.1000000000000001</v>
      </c>
      <c r="H21">
        <f>IF('Player Data'!I21="C", 1.2, 1)</f>
        <v>1</v>
      </c>
      <c r="I21">
        <f>IF('Player Data'!J21&lt;=240, 1, 1.2)</f>
        <v>1</v>
      </c>
      <c r="J21">
        <v>1</v>
      </c>
    </row>
    <row r="22" spans="2:10" x14ac:dyDescent="0.25">
      <c r="B22" t="s">
        <v>56</v>
      </c>
      <c r="C22" t="s">
        <v>51</v>
      </c>
      <c r="D22">
        <v>0.25</v>
      </c>
      <c r="E22">
        <v>0.05</v>
      </c>
      <c r="F22">
        <f>IF('Player Data'!C22&lt;25, 0.8, IF('Player Data'!C22&lt;=29, 1, IF('Player Data'!C22&lt;=34, 1.3, 1.7)))</f>
        <v>1</v>
      </c>
      <c r="G22">
        <f>IF('Player Data'!E22=1, 0.9, IF('Player Data'!E22=2, 1, 1.1))</f>
        <v>1.1000000000000001</v>
      </c>
      <c r="H22">
        <f>IF('Player Data'!I22="C", 1.2, 1)</f>
        <v>1.2</v>
      </c>
      <c r="I22">
        <f>IF('Player Data'!J22&lt;=240, 1, 1.2)</f>
        <v>1</v>
      </c>
      <c r="J22">
        <v>1.3</v>
      </c>
    </row>
    <row r="23" spans="2:10" x14ac:dyDescent="0.25">
      <c r="B23" t="s">
        <v>56</v>
      </c>
      <c r="C23" t="s">
        <v>52</v>
      </c>
      <c r="D23">
        <v>0.25</v>
      </c>
      <c r="E23">
        <v>0.05</v>
      </c>
      <c r="F23">
        <f>IF('Player Data'!C23&lt;25, 0.8, IF('Player Data'!C23&lt;=29, 1, IF('Player Data'!C23&lt;=34, 1.3, 1.7)))</f>
        <v>1</v>
      </c>
      <c r="G23">
        <f>IF('Player Data'!E23=1, 0.9, IF('Player Data'!E23=2, 1, 1.1))</f>
        <v>1</v>
      </c>
      <c r="H23">
        <f>IF('Player Data'!I23="C", 1.2, 1)</f>
        <v>1</v>
      </c>
      <c r="I23">
        <f>IF('Player Data'!J23&lt;=240, 1, 1.2)</f>
        <v>1</v>
      </c>
      <c r="J23">
        <v>1.5</v>
      </c>
    </row>
    <row r="24" spans="2:10" x14ac:dyDescent="0.25">
      <c r="B24" t="s">
        <v>56</v>
      </c>
      <c r="C24" t="s">
        <v>53</v>
      </c>
      <c r="D24">
        <v>0.25</v>
      </c>
      <c r="E24">
        <v>0.05</v>
      </c>
      <c r="F24">
        <f>IF('Player Data'!C24&lt;25, 0.8, IF('Player Data'!C24&lt;=29, 1, IF('Player Data'!C24&lt;=34, 1.3, 1.7)))</f>
        <v>0.8</v>
      </c>
      <c r="G24">
        <f>IF('Player Data'!E24=1, 0.9, IF('Player Data'!E24=2, 1, 1.1))</f>
        <v>1</v>
      </c>
      <c r="H24">
        <f>IF('Player Data'!I24="C", 1.2, 1)</f>
        <v>1</v>
      </c>
      <c r="I24">
        <f>IF('Player Data'!J24&lt;=240, 1, 1.2)</f>
        <v>1</v>
      </c>
      <c r="J24">
        <v>1.3</v>
      </c>
    </row>
    <row r="25" spans="2:10" x14ac:dyDescent="0.25">
      <c r="B25" t="s">
        <v>56</v>
      </c>
      <c r="C25" t="s">
        <v>54</v>
      </c>
      <c r="D25">
        <v>0.25</v>
      </c>
      <c r="E25">
        <v>0.05</v>
      </c>
      <c r="F25">
        <f>IF('Player Data'!C25&lt;25, 0.8, IF('Player Data'!C25&lt;=29, 1, IF('Player Data'!C25&lt;=34, 1.3, 1.7)))</f>
        <v>0.8</v>
      </c>
      <c r="G25">
        <f>IF('Player Data'!E25=1, 0.9, IF('Player Data'!E25=2, 1, 1.1))</f>
        <v>1</v>
      </c>
      <c r="H25">
        <f>IF('Player Data'!I25="C", 1.2, 1)</f>
        <v>1</v>
      </c>
      <c r="I25">
        <f>IF('Player Data'!J25&lt;=240, 1, 1.2)</f>
        <v>1</v>
      </c>
      <c r="J25">
        <v>1.2</v>
      </c>
    </row>
    <row r="26" spans="2:10" x14ac:dyDescent="0.25">
      <c r="B26" t="s">
        <v>56</v>
      </c>
      <c r="C26" t="s">
        <v>55</v>
      </c>
      <c r="D26">
        <v>0.25</v>
      </c>
      <c r="E26">
        <v>0.05</v>
      </c>
      <c r="F26">
        <f>IF('Player Data'!C26&lt;25, 0.8, IF('Player Data'!C26&lt;=29, 1, IF('Player Data'!C26&lt;=34, 1.3, 1.7)))</f>
        <v>0.8</v>
      </c>
      <c r="G26">
        <f>IF('Player Data'!E26=1, 0.9, IF('Player Data'!E26=2, 1, 1.1))</f>
        <v>1</v>
      </c>
      <c r="H26">
        <f>IF('Player Data'!I26="C", 1.2, 1)</f>
        <v>1</v>
      </c>
      <c r="I26">
        <f>IF('Player Data'!J26&lt;=240, 1, 1.2)</f>
        <v>1</v>
      </c>
      <c r="J26">
        <v>0.9</v>
      </c>
    </row>
    <row r="27" spans="2:10" x14ac:dyDescent="0.25">
      <c r="B27" t="s">
        <v>62</v>
      </c>
      <c r="C27" t="s">
        <v>57</v>
      </c>
      <c r="D27">
        <v>0.25</v>
      </c>
      <c r="E27">
        <v>0.05</v>
      </c>
      <c r="F27">
        <f>IF('Player Data'!C27&lt;25, 0.8, IF('Player Data'!C27&lt;=29, 1, IF('Player Data'!C27&lt;=34, 1.3, 1.7)))</f>
        <v>0.8</v>
      </c>
      <c r="G27">
        <f>IF('Player Data'!E27=1, 0.9, IF('Player Data'!E27=2, 1, 1.1))</f>
        <v>1.1000000000000001</v>
      </c>
      <c r="H27">
        <f>IF('Player Data'!I27="C", 1.2, 1)</f>
        <v>1</v>
      </c>
      <c r="I27">
        <f>IF('Player Data'!J27&lt;=240, 1, 1.2)</f>
        <v>1</v>
      </c>
      <c r="J27">
        <v>1.3</v>
      </c>
    </row>
    <row r="28" spans="2:10" x14ac:dyDescent="0.25">
      <c r="B28" t="s">
        <v>62</v>
      </c>
      <c r="C28" t="s">
        <v>58</v>
      </c>
      <c r="D28">
        <v>0.25</v>
      </c>
      <c r="E28">
        <v>0.05</v>
      </c>
      <c r="F28">
        <f>IF('Player Data'!C28&lt;25, 0.8, IF('Player Data'!C28&lt;=29, 1, IF('Player Data'!C28&lt;=34, 1.3, 1.7)))</f>
        <v>1.3</v>
      </c>
      <c r="G28">
        <f>IF('Player Data'!E28=1, 0.9, IF('Player Data'!E28=2, 1, 1.1))</f>
        <v>0.9</v>
      </c>
      <c r="H28">
        <f>IF('Player Data'!I28="C", 1.2, 1)</f>
        <v>1.2</v>
      </c>
      <c r="I28">
        <f>IF('Player Data'!J28&lt;=240, 1, 1.2)</f>
        <v>1.2</v>
      </c>
      <c r="J28">
        <v>1.2</v>
      </c>
    </row>
    <row r="29" spans="2:10" x14ac:dyDescent="0.25">
      <c r="B29" t="s">
        <v>62</v>
      </c>
      <c r="C29" t="s">
        <v>59</v>
      </c>
      <c r="D29">
        <v>0.25</v>
      </c>
      <c r="E29">
        <v>0.05</v>
      </c>
      <c r="F29">
        <f>IF('Player Data'!C29&lt;25, 0.8, IF('Player Data'!C29&lt;=29, 1, IF('Player Data'!C29&lt;=34, 1.3, 1.7)))</f>
        <v>1</v>
      </c>
      <c r="G29">
        <f>IF('Player Data'!E29=1, 0.9, IF('Player Data'!E29=2, 1, 1.1))</f>
        <v>1</v>
      </c>
      <c r="H29">
        <f>IF('Player Data'!I29="C", 1.2, 1)</f>
        <v>1</v>
      </c>
      <c r="I29">
        <f>IF('Player Data'!J29&lt;=240, 1, 1.2)</f>
        <v>1</v>
      </c>
      <c r="J29">
        <v>1.7</v>
      </c>
    </row>
    <row r="30" spans="2:10" x14ac:dyDescent="0.25">
      <c r="B30" t="s">
        <v>62</v>
      </c>
      <c r="C30" t="s">
        <v>60</v>
      </c>
      <c r="D30">
        <v>0.25</v>
      </c>
      <c r="E30">
        <v>0.05</v>
      </c>
      <c r="F30">
        <f>IF('Player Data'!C30&lt;25, 0.8, IF('Player Data'!C30&lt;=29, 1, IF('Player Data'!C30&lt;=34, 1.3, 1.7)))</f>
        <v>0.8</v>
      </c>
      <c r="G30">
        <f>IF('Player Data'!E30=1, 0.9, IF('Player Data'!E30=2, 1, 1.1))</f>
        <v>1.1000000000000001</v>
      </c>
      <c r="H30">
        <f>IF('Player Data'!I30="C", 1.2, 1)</f>
        <v>1</v>
      </c>
      <c r="I30">
        <f>IF('Player Data'!J30&lt;=240, 1, 1.2)</f>
        <v>1</v>
      </c>
      <c r="J30">
        <v>0.9</v>
      </c>
    </row>
    <row r="31" spans="2:10" x14ac:dyDescent="0.25">
      <c r="B31" t="s">
        <v>62</v>
      </c>
      <c r="C31" t="s">
        <v>61</v>
      </c>
      <c r="D31">
        <v>0.25</v>
      </c>
      <c r="E31">
        <v>0.05</v>
      </c>
      <c r="F31">
        <f>IF('Player Data'!C31&lt;25, 0.8, IF('Player Data'!C31&lt;=29, 1, IF('Player Data'!C31&lt;=34, 1.3, 1.7)))</f>
        <v>1</v>
      </c>
      <c r="G31">
        <f>IF('Player Data'!E31=1, 0.9, IF('Player Data'!E31=2, 1, 1.1))</f>
        <v>1</v>
      </c>
      <c r="H31">
        <f>IF('Player Data'!I31="C", 1.2, 1)</f>
        <v>1.2</v>
      </c>
      <c r="I31">
        <f>IF('Player Data'!J31&lt;=240, 1, 1.2)</f>
        <v>1</v>
      </c>
      <c r="J31">
        <v>0.9</v>
      </c>
    </row>
    <row r="32" spans="2:10" x14ac:dyDescent="0.25">
      <c r="B32" t="s">
        <v>68</v>
      </c>
      <c r="C32" t="s">
        <v>63</v>
      </c>
      <c r="D32">
        <v>0.25</v>
      </c>
      <c r="E32">
        <v>0.05</v>
      </c>
      <c r="F32">
        <f>IF('Player Data'!C32&lt;25, 0.8, IF('Player Data'!C32&lt;=29, 1, IF('Player Data'!C32&lt;=34, 1.3, 1.7)))</f>
        <v>0.8</v>
      </c>
      <c r="G32">
        <f>IF('Player Data'!E32=1, 0.9, IF('Player Data'!E32=2, 1, 1.1))</f>
        <v>1.1000000000000001</v>
      </c>
      <c r="H32">
        <f>IF('Player Data'!I32="C", 1.2, 1)</f>
        <v>1</v>
      </c>
      <c r="I32">
        <f>IF('Player Data'!J32&lt;=240, 1, 1.2)</f>
        <v>1</v>
      </c>
      <c r="J32">
        <v>1.7</v>
      </c>
    </row>
    <row r="33" spans="2:10" x14ac:dyDescent="0.25">
      <c r="B33" t="s">
        <v>68</v>
      </c>
      <c r="C33" t="s">
        <v>64</v>
      </c>
      <c r="D33">
        <v>0.25</v>
      </c>
      <c r="E33">
        <v>0.05</v>
      </c>
      <c r="F33">
        <f>IF('Player Data'!C33&lt;25, 0.8, IF('Player Data'!C33&lt;=29, 1, IF('Player Data'!C33&lt;=34, 1.3, 1.7)))</f>
        <v>1</v>
      </c>
      <c r="G33">
        <f>IF('Player Data'!E33=1, 0.9, IF('Player Data'!E33=2, 1, 1.1))</f>
        <v>1</v>
      </c>
      <c r="H33">
        <f>IF('Player Data'!I33="C", 1.2, 1)</f>
        <v>1</v>
      </c>
      <c r="I33">
        <f>IF('Player Data'!J33&lt;=240, 1, 1.2)</f>
        <v>1</v>
      </c>
      <c r="J33">
        <v>0.9</v>
      </c>
    </row>
    <row r="34" spans="2:10" x14ac:dyDescent="0.25">
      <c r="B34" t="s">
        <v>68</v>
      </c>
      <c r="C34" t="s">
        <v>65</v>
      </c>
      <c r="D34">
        <v>0.25</v>
      </c>
      <c r="E34">
        <v>0.05</v>
      </c>
      <c r="F34">
        <f>IF('Player Data'!C34&lt;25, 0.8, IF('Player Data'!C34&lt;=29, 1, IF('Player Data'!C34&lt;=34, 1.3, 1.7)))</f>
        <v>0.8</v>
      </c>
      <c r="G34">
        <f>IF('Player Data'!E34=1, 0.9, IF('Player Data'!E34=2, 1, 1.1))</f>
        <v>1</v>
      </c>
      <c r="H34">
        <f>IF('Player Data'!I34="C", 1.2, 1)</f>
        <v>1</v>
      </c>
      <c r="I34">
        <f>IF('Player Data'!J34&lt;=240, 1, 1.2)</f>
        <v>1</v>
      </c>
      <c r="J34">
        <v>1.3</v>
      </c>
    </row>
    <row r="35" spans="2:10" x14ac:dyDescent="0.25">
      <c r="B35" t="s">
        <v>68</v>
      </c>
      <c r="C35" t="s">
        <v>66</v>
      </c>
      <c r="D35">
        <v>0.25</v>
      </c>
      <c r="E35">
        <v>0.05</v>
      </c>
      <c r="F35">
        <f>IF('Player Data'!C35&lt;25, 0.8, IF('Player Data'!C35&lt;=29, 1, IF('Player Data'!C35&lt;=34, 1.3, 1.7)))</f>
        <v>1</v>
      </c>
      <c r="G35">
        <f>IF('Player Data'!E35=1, 0.9, IF('Player Data'!E35=2, 1, 1.1))</f>
        <v>1</v>
      </c>
      <c r="H35">
        <f>IF('Player Data'!I35="C", 1.2, 1)</f>
        <v>1</v>
      </c>
      <c r="I35">
        <f>IF('Player Data'!J35&lt;=240, 1, 1.2)</f>
        <v>1</v>
      </c>
      <c r="J35">
        <v>1.5</v>
      </c>
    </row>
    <row r="36" spans="2:10" x14ac:dyDescent="0.25">
      <c r="B36" t="s">
        <v>68</v>
      </c>
      <c r="C36" t="s">
        <v>67</v>
      </c>
      <c r="D36">
        <v>0.25</v>
      </c>
      <c r="E36">
        <v>0.05</v>
      </c>
      <c r="F36">
        <f>IF('Player Data'!C36&lt;25, 0.8, IF('Player Data'!C36&lt;=29, 1, IF('Player Data'!C36&lt;=34, 1.3, 1.7)))</f>
        <v>0.8</v>
      </c>
      <c r="G36">
        <f>IF('Player Data'!E36=1, 0.9, IF('Player Data'!E36=2, 1, 1.1))</f>
        <v>1</v>
      </c>
      <c r="H36">
        <f>IF('Player Data'!I36="C", 1.2, 1)</f>
        <v>1</v>
      </c>
      <c r="I36">
        <f>IF('Player Data'!J36&lt;=240, 1, 1.2)</f>
        <v>1</v>
      </c>
      <c r="J36">
        <v>1.6</v>
      </c>
    </row>
    <row r="37" spans="2:10" x14ac:dyDescent="0.25">
      <c r="B37" t="s">
        <v>74</v>
      </c>
      <c r="C37" t="s">
        <v>69</v>
      </c>
      <c r="D37">
        <v>0.25</v>
      </c>
      <c r="E37">
        <v>0.05</v>
      </c>
      <c r="F37">
        <f>IF('Player Data'!C37&lt;25, 0.8, IF('Player Data'!C37&lt;=29, 1, IF('Player Data'!C37&lt;=34, 1.3, 1.7)))</f>
        <v>0.8</v>
      </c>
      <c r="G37">
        <f>IF('Player Data'!E37=1, 0.9, IF('Player Data'!E37=2, 1, 1.1))</f>
        <v>1.1000000000000001</v>
      </c>
      <c r="H37">
        <f>IF('Player Data'!I37="C", 1.2, 1)</f>
        <v>1</v>
      </c>
      <c r="I37">
        <f>IF('Player Data'!J37&lt;=240, 1, 1.2)</f>
        <v>1</v>
      </c>
      <c r="J37">
        <v>1.3</v>
      </c>
    </row>
    <row r="38" spans="2:10" x14ac:dyDescent="0.25">
      <c r="B38" t="s">
        <v>74</v>
      </c>
      <c r="C38" t="s">
        <v>70</v>
      </c>
      <c r="D38">
        <v>0.25</v>
      </c>
      <c r="E38">
        <v>0.05</v>
      </c>
      <c r="F38">
        <f>IF('Player Data'!C38&lt;25, 0.8, IF('Player Data'!C38&lt;=29, 1, IF('Player Data'!C38&lt;=34, 1.3, 1.7)))</f>
        <v>1</v>
      </c>
      <c r="G38">
        <f>IF('Player Data'!E38=1, 0.9, IF('Player Data'!E38=2, 1, 1.1))</f>
        <v>1.1000000000000001</v>
      </c>
      <c r="H38">
        <f>IF('Player Data'!I38="C", 1.2, 1)</f>
        <v>1</v>
      </c>
      <c r="I38">
        <f>IF('Player Data'!J38&lt;=240, 1, 1.2)</f>
        <v>1</v>
      </c>
      <c r="J38">
        <v>0.9</v>
      </c>
    </row>
    <row r="39" spans="2:10" x14ac:dyDescent="0.25">
      <c r="B39" t="s">
        <v>74</v>
      </c>
      <c r="C39" t="s">
        <v>71</v>
      </c>
      <c r="D39">
        <v>0.25</v>
      </c>
      <c r="E39">
        <v>0.05</v>
      </c>
      <c r="F39">
        <f>IF('Player Data'!C39&lt;25, 0.8, IF('Player Data'!C39&lt;=29, 1, IF('Player Data'!C39&lt;=34, 1.3, 1.7)))</f>
        <v>1</v>
      </c>
      <c r="G39">
        <f>IF('Player Data'!E39=1, 0.9, IF('Player Data'!E39=2, 1, 1.1))</f>
        <v>1.1000000000000001</v>
      </c>
      <c r="H39">
        <f>IF('Player Data'!I39="C", 1.2, 1)</f>
        <v>1</v>
      </c>
      <c r="I39">
        <f>IF('Player Data'!J39&lt;=240, 1, 1.2)</f>
        <v>1</v>
      </c>
      <c r="J39">
        <v>1</v>
      </c>
    </row>
    <row r="40" spans="2:10" x14ac:dyDescent="0.25">
      <c r="B40" t="s">
        <v>74</v>
      </c>
      <c r="C40" t="s">
        <v>72</v>
      </c>
      <c r="D40">
        <v>0.25</v>
      </c>
      <c r="E40">
        <v>0.05</v>
      </c>
      <c r="F40">
        <f>IF('Player Data'!C40&lt;25, 0.8, IF('Player Data'!C40&lt;=29, 1, IF('Player Data'!C40&lt;=34, 1.3, 1.7)))</f>
        <v>1</v>
      </c>
      <c r="G40">
        <f>IF('Player Data'!E40=1, 0.9, IF('Player Data'!E40=2, 1, 1.1))</f>
        <v>1.1000000000000001</v>
      </c>
      <c r="H40">
        <f>IF('Player Data'!I40="C", 1.2, 1)</f>
        <v>1.2</v>
      </c>
      <c r="I40">
        <f>IF('Player Data'!J40&lt;=240, 1, 1.2)</f>
        <v>1.2</v>
      </c>
      <c r="J40">
        <v>0.9</v>
      </c>
    </row>
    <row r="41" spans="2:10" x14ac:dyDescent="0.25">
      <c r="B41" t="s">
        <v>74</v>
      </c>
      <c r="C41" t="s">
        <v>73</v>
      </c>
      <c r="D41">
        <v>0.25</v>
      </c>
      <c r="E41">
        <v>0.05</v>
      </c>
      <c r="F41">
        <f>IF('Player Data'!C41&lt;25, 0.8, IF('Player Data'!C41&lt;=29, 1, IF('Player Data'!C41&lt;=34, 1.3, 1.7)))</f>
        <v>1</v>
      </c>
      <c r="G41">
        <f>IF('Player Data'!E41=1, 0.9, IF('Player Data'!E41=2, 1, 1.1))</f>
        <v>1</v>
      </c>
      <c r="H41">
        <f>IF('Player Data'!I41="C", 1.2, 1)</f>
        <v>1</v>
      </c>
      <c r="I41">
        <f>IF('Player Data'!J41&lt;=240, 1, 1.2)</f>
        <v>1</v>
      </c>
      <c r="J41">
        <v>1.7</v>
      </c>
    </row>
    <row r="42" spans="2:10" x14ac:dyDescent="0.25">
      <c r="B42" t="s">
        <v>80</v>
      </c>
      <c r="C42" t="s">
        <v>75</v>
      </c>
      <c r="D42">
        <v>0.25</v>
      </c>
      <c r="E42">
        <v>0.05</v>
      </c>
      <c r="F42">
        <f>IF('Player Data'!C42&lt;25, 0.8, IF('Player Data'!C42&lt;=29, 1, IF('Player Data'!C42&lt;=34, 1.3, 1.7)))</f>
        <v>1.3</v>
      </c>
      <c r="G42">
        <f>IF('Player Data'!E42=1, 0.9, IF('Player Data'!E42=2, 1, 1.1))</f>
        <v>1.1000000000000001</v>
      </c>
      <c r="H42">
        <f>IF('Player Data'!I42="C", 1.2, 1)</f>
        <v>1.2</v>
      </c>
      <c r="I42">
        <f>IF('Player Data'!J42&lt;=240, 1, 1.2)</f>
        <v>1.2</v>
      </c>
      <c r="J42">
        <v>1.8</v>
      </c>
    </row>
    <row r="43" spans="2:10" x14ac:dyDescent="0.25">
      <c r="B43" t="s">
        <v>80</v>
      </c>
      <c r="C43" t="s">
        <v>76</v>
      </c>
      <c r="D43">
        <v>0.25</v>
      </c>
      <c r="E43">
        <v>0.05</v>
      </c>
      <c r="F43">
        <f>IF('Player Data'!C43&lt;25, 0.8, IF('Player Data'!C43&lt;=29, 1, IF('Player Data'!C43&lt;=34, 1.3, 1.7)))</f>
        <v>1.3</v>
      </c>
      <c r="G43">
        <f>IF('Player Data'!E43=1, 0.9, IF('Player Data'!E43=2, 1, 1.1))</f>
        <v>0.9</v>
      </c>
      <c r="H43">
        <f>IF('Player Data'!I43="C", 1.2, 1)</f>
        <v>1</v>
      </c>
      <c r="I43">
        <f>IF('Player Data'!J43&lt;=240, 1, 1.2)</f>
        <v>1</v>
      </c>
      <c r="J43">
        <v>1.8</v>
      </c>
    </row>
    <row r="44" spans="2:10" x14ac:dyDescent="0.25">
      <c r="B44" t="s">
        <v>80</v>
      </c>
      <c r="C44" t="s">
        <v>77</v>
      </c>
      <c r="D44">
        <v>0.25</v>
      </c>
      <c r="E44">
        <v>0.05</v>
      </c>
      <c r="F44">
        <f>IF('Player Data'!C44&lt;25, 0.8, IF('Player Data'!C44&lt;=29, 1, IF('Player Data'!C44&lt;=34, 1.3, 1.7)))</f>
        <v>1.7</v>
      </c>
      <c r="G44">
        <f>IF('Player Data'!E44=1, 0.9, IF('Player Data'!E44=2, 1, 1.1))</f>
        <v>1</v>
      </c>
      <c r="H44">
        <f>IF('Player Data'!I44="C", 1.2, 1)</f>
        <v>1</v>
      </c>
      <c r="I44">
        <f>IF('Player Data'!J44&lt;=240, 1, 1.2)</f>
        <v>1</v>
      </c>
      <c r="J44">
        <v>1.7</v>
      </c>
    </row>
    <row r="45" spans="2:10" x14ac:dyDescent="0.25">
      <c r="B45" t="s">
        <v>80</v>
      </c>
      <c r="C45" t="s">
        <v>78</v>
      </c>
      <c r="D45">
        <v>0.25</v>
      </c>
      <c r="E45">
        <v>0.05</v>
      </c>
      <c r="F45">
        <f>IF('Player Data'!C45&lt;25, 0.8, IF('Player Data'!C45&lt;=29, 1, IF('Player Data'!C45&lt;=34, 1.3, 1.7)))</f>
        <v>1</v>
      </c>
      <c r="G45">
        <f>IF('Player Data'!E45=1, 0.9, IF('Player Data'!E45=2, 1, 1.1))</f>
        <v>1.1000000000000001</v>
      </c>
      <c r="H45">
        <f>IF('Player Data'!I45="C", 1.2, 1)</f>
        <v>1</v>
      </c>
      <c r="I45">
        <f>IF('Player Data'!J45&lt;=240, 1, 1.2)</f>
        <v>1</v>
      </c>
      <c r="J45">
        <v>1.2</v>
      </c>
    </row>
    <row r="46" spans="2:10" x14ac:dyDescent="0.25">
      <c r="B46" t="s">
        <v>80</v>
      </c>
      <c r="C46" t="s">
        <v>79</v>
      </c>
      <c r="D46">
        <v>0.25</v>
      </c>
      <c r="E46">
        <v>0.05</v>
      </c>
      <c r="F46">
        <f>IF('Player Data'!C46&lt;25, 0.8, IF('Player Data'!C46&lt;=29, 1, IF('Player Data'!C46&lt;=34, 1.3, 1.7)))</f>
        <v>0.8</v>
      </c>
      <c r="G46">
        <f>IF('Player Data'!E46=1, 0.9, IF('Player Data'!E46=2, 1, 1.1))</f>
        <v>1.1000000000000001</v>
      </c>
      <c r="H46">
        <f>IF('Player Data'!I46="C", 1.2, 1)</f>
        <v>1</v>
      </c>
      <c r="I46">
        <f>IF('Player Data'!J46&lt;=240, 1, 1.2)</f>
        <v>1</v>
      </c>
      <c r="J46">
        <v>0.9</v>
      </c>
    </row>
    <row r="47" spans="2:10" x14ac:dyDescent="0.25">
      <c r="B47" t="s">
        <v>92</v>
      </c>
      <c r="C47" t="s">
        <v>81</v>
      </c>
      <c r="D47">
        <v>0.25</v>
      </c>
      <c r="E47">
        <v>0.05</v>
      </c>
      <c r="F47">
        <f>IF('Player Data'!C47&lt;25, 0.8, IF('Player Data'!C47&lt;=29, 1, IF('Player Data'!C47&lt;=34, 1.3, 1.7)))</f>
        <v>1</v>
      </c>
      <c r="G47">
        <f>IF('Player Data'!E47=1, 0.9, IF('Player Data'!E47=2, 1, 1.1))</f>
        <v>1.1000000000000001</v>
      </c>
      <c r="H47">
        <f>IF('Player Data'!I47="C", 1.2, 1)</f>
        <v>1</v>
      </c>
      <c r="I47">
        <f>IF('Player Data'!J47&lt;=240, 1, 1.2)</f>
        <v>1</v>
      </c>
      <c r="J47">
        <v>1.5</v>
      </c>
    </row>
    <row r="48" spans="2:10" x14ac:dyDescent="0.25">
      <c r="B48" t="s">
        <v>92</v>
      </c>
      <c r="C48" t="s">
        <v>82</v>
      </c>
      <c r="D48">
        <v>0.25</v>
      </c>
      <c r="E48">
        <v>0.05</v>
      </c>
      <c r="F48">
        <f>IF('Player Data'!C48&lt;25, 0.8, IF('Player Data'!C48&lt;=29, 1, IF('Player Data'!C48&lt;=34, 1.3, 1.7)))</f>
        <v>1.3</v>
      </c>
      <c r="G48">
        <f>IF('Player Data'!E48=1, 0.9, IF('Player Data'!E48=2, 1, 1.1))</f>
        <v>1.1000000000000001</v>
      </c>
      <c r="H48">
        <f>IF('Player Data'!I48="C", 1.2, 1)</f>
        <v>1.2</v>
      </c>
      <c r="I48">
        <f>IF('Player Data'!J48&lt;=240, 1, 1.2)</f>
        <v>1.2</v>
      </c>
      <c r="J48">
        <v>0.9</v>
      </c>
    </row>
    <row r="49" spans="2:10" x14ac:dyDescent="0.25">
      <c r="B49" t="s">
        <v>92</v>
      </c>
      <c r="C49" t="s">
        <v>83</v>
      </c>
      <c r="D49">
        <v>0.25</v>
      </c>
      <c r="E49">
        <v>0.05</v>
      </c>
      <c r="F49">
        <f>IF('Player Data'!C49&lt;25, 0.8, IF('Player Data'!C49&lt;=29, 1, IF('Player Data'!C49&lt;=34, 1.3, 1.7)))</f>
        <v>1</v>
      </c>
      <c r="G49">
        <f>IF('Player Data'!E49=1, 0.9, IF('Player Data'!E49=2, 1, 1.1))</f>
        <v>1.1000000000000001</v>
      </c>
      <c r="H49">
        <f>IF('Player Data'!I49="C", 1.2, 1)</f>
        <v>1</v>
      </c>
      <c r="I49">
        <f>IF('Player Data'!J49&lt;=240, 1, 1.2)</f>
        <v>1</v>
      </c>
      <c r="J49">
        <v>1</v>
      </c>
    </row>
    <row r="50" spans="2:10" x14ac:dyDescent="0.25">
      <c r="B50" t="s">
        <v>92</v>
      </c>
      <c r="C50" t="s">
        <v>84</v>
      </c>
      <c r="D50">
        <v>0.25</v>
      </c>
      <c r="E50">
        <v>0.05</v>
      </c>
      <c r="F50">
        <f>IF('Player Data'!C50&lt;25, 0.8, IF('Player Data'!C50&lt;=29, 1, IF('Player Data'!C50&lt;=34, 1.3, 1.7)))</f>
        <v>1</v>
      </c>
      <c r="G50">
        <f>IF('Player Data'!E50=1, 0.9, IF('Player Data'!E50=2, 1, 1.1))</f>
        <v>1</v>
      </c>
      <c r="H50">
        <f>IF('Player Data'!I50="C", 1.2, 1)</f>
        <v>1</v>
      </c>
      <c r="I50">
        <f>IF('Player Data'!J50&lt;=240, 1, 1.2)</f>
        <v>1</v>
      </c>
      <c r="J50">
        <v>1.5</v>
      </c>
    </row>
    <row r="51" spans="2:10" x14ac:dyDescent="0.25">
      <c r="B51" t="s">
        <v>92</v>
      </c>
      <c r="C51" t="s">
        <v>85</v>
      </c>
      <c r="D51">
        <v>0.25</v>
      </c>
      <c r="E51">
        <v>0.05</v>
      </c>
      <c r="F51">
        <f>IF('Player Data'!C51&lt;25, 0.8, IF('Player Data'!C51&lt;=29, 1, IF('Player Data'!C51&lt;=34, 1.3, 1.7)))</f>
        <v>0.8</v>
      </c>
      <c r="G51">
        <f>IF('Player Data'!E51=1, 0.9, IF('Player Data'!E51=2, 1, 1.1))</f>
        <v>1.1000000000000001</v>
      </c>
      <c r="H51">
        <f>IF('Player Data'!I51="C", 1.2, 1)</f>
        <v>1</v>
      </c>
      <c r="I51">
        <f>IF('Player Data'!J51&lt;=240, 1, 1.2)</f>
        <v>1</v>
      </c>
      <c r="J51">
        <v>0.9</v>
      </c>
    </row>
    <row r="52" spans="2:10" x14ac:dyDescent="0.25">
      <c r="B52" t="s">
        <v>91</v>
      </c>
      <c r="C52" t="s">
        <v>86</v>
      </c>
      <c r="D52">
        <v>0.25</v>
      </c>
      <c r="E52">
        <v>0.05</v>
      </c>
      <c r="F52">
        <f>IF('Player Data'!C52&lt;25, 0.8, IF('Player Data'!C52&lt;=29, 1, IF('Player Data'!C52&lt;=34, 1.3, 1.7)))</f>
        <v>0.8</v>
      </c>
      <c r="G52">
        <f>IF('Player Data'!E52=1, 0.9, IF('Player Data'!E52=2, 1, 1.1))</f>
        <v>1.1000000000000001</v>
      </c>
      <c r="H52">
        <f>IF('Player Data'!I52="C", 1.2, 1)</f>
        <v>1</v>
      </c>
      <c r="I52">
        <f>IF('Player Data'!J52&lt;=240, 1, 1.2)</f>
        <v>1</v>
      </c>
      <c r="J52">
        <v>1.2</v>
      </c>
    </row>
    <row r="53" spans="2:10" x14ac:dyDescent="0.25">
      <c r="B53" t="s">
        <v>91</v>
      </c>
      <c r="C53" t="s">
        <v>87</v>
      </c>
      <c r="D53">
        <v>0.25</v>
      </c>
      <c r="E53">
        <v>0.05</v>
      </c>
      <c r="F53">
        <f>IF('Player Data'!C53&lt;25, 0.8, IF('Player Data'!C53&lt;=29, 1, IF('Player Data'!C53&lt;=34, 1.3, 1.7)))</f>
        <v>0.8</v>
      </c>
      <c r="G53">
        <f>IF('Player Data'!E53=1, 0.9, IF('Player Data'!E53=2, 1, 1.1))</f>
        <v>1.1000000000000001</v>
      </c>
      <c r="H53">
        <f>IF('Player Data'!I53="C", 1.2, 1)</f>
        <v>1.2</v>
      </c>
      <c r="I53">
        <f>IF('Player Data'!J53&lt;=240, 1, 1.2)</f>
        <v>1.2</v>
      </c>
      <c r="J53">
        <v>0.9</v>
      </c>
    </row>
    <row r="54" spans="2:10" x14ac:dyDescent="0.25">
      <c r="B54" t="s">
        <v>91</v>
      </c>
      <c r="C54" t="s">
        <v>88</v>
      </c>
      <c r="D54">
        <v>0.25</v>
      </c>
      <c r="E54">
        <v>0.05</v>
      </c>
      <c r="F54">
        <f>IF('Player Data'!C54&lt;25, 0.8, IF('Player Data'!C54&lt;=29, 1, IF('Player Data'!C54&lt;=34, 1.3, 1.7)))</f>
        <v>0.8</v>
      </c>
      <c r="G54">
        <f>IF('Player Data'!E54=1, 0.9, IF('Player Data'!E54=2, 1, 1.1))</f>
        <v>1.1000000000000001</v>
      </c>
      <c r="H54">
        <f>IF('Player Data'!I54="C", 1.2, 1)</f>
        <v>1</v>
      </c>
      <c r="I54">
        <f>IF('Player Data'!J54&lt;=240, 1, 1.2)</f>
        <v>1</v>
      </c>
      <c r="J54">
        <v>1.3</v>
      </c>
    </row>
    <row r="55" spans="2:10" x14ac:dyDescent="0.25">
      <c r="B55" t="s">
        <v>91</v>
      </c>
      <c r="C55" t="s">
        <v>89</v>
      </c>
      <c r="D55">
        <v>0.25</v>
      </c>
      <c r="E55">
        <v>0.05</v>
      </c>
      <c r="F55">
        <f>IF('Player Data'!C55&lt;25, 0.8, IF('Player Data'!C55&lt;=29, 1, IF('Player Data'!C55&lt;=34, 1.3, 1.7)))</f>
        <v>1.3</v>
      </c>
      <c r="G55">
        <f>IF('Player Data'!E55=1, 0.9, IF('Player Data'!E55=2, 1, 1.1))</f>
        <v>0.9</v>
      </c>
      <c r="H55">
        <f>IF('Player Data'!I55="C", 1.2, 1)</f>
        <v>1</v>
      </c>
      <c r="I55">
        <f>IF('Player Data'!J55&lt;=240, 1, 1.2)</f>
        <v>1</v>
      </c>
      <c r="J55">
        <v>1</v>
      </c>
    </row>
    <row r="56" spans="2:10" x14ac:dyDescent="0.25">
      <c r="B56" t="s">
        <v>91</v>
      </c>
      <c r="C56" t="s">
        <v>90</v>
      </c>
      <c r="D56">
        <v>0.25</v>
      </c>
      <c r="E56">
        <v>0.05</v>
      </c>
      <c r="F56">
        <f>IF('Player Data'!C56&lt;25, 0.8, IF('Player Data'!C56&lt;=29, 1, IF('Player Data'!C56&lt;=34, 1.3, 1.7)))</f>
        <v>0.8</v>
      </c>
      <c r="G56">
        <f>IF('Player Data'!E56=1, 0.9, IF('Player Data'!E56=2, 1, 1.1))</f>
        <v>1</v>
      </c>
      <c r="H56">
        <f>IF('Player Data'!I56="C", 1.2, 1)</f>
        <v>1</v>
      </c>
      <c r="I56">
        <f>IF('Player Data'!J56&lt;=240, 1, 1.2)</f>
        <v>1</v>
      </c>
      <c r="J56">
        <v>1.2</v>
      </c>
    </row>
    <row r="57" spans="2:10" x14ac:dyDescent="0.25">
      <c r="B57" t="s">
        <v>98</v>
      </c>
      <c r="C57" t="s">
        <v>93</v>
      </c>
      <c r="D57">
        <v>0.25</v>
      </c>
      <c r="E57">
        <v>0.05</v>
      </c>
      <c r="F57">
        <f>IF('Player Data'!C57&lt;25, 0.8, IF('Player Data'!C57&lt;=29, 1, IF('Player Data'!C57&lt;=34, 1.3, 1.7)))</f>
        <v>1.7</v>
      </c>
      <c r="G57">
        <f>IF('Player Data'!E57=1, 0.9, IF('Player Data'!E57=2, 1, 1.1))</f>
        <v>1</v>
      </c>
      <c r="H57">
        <f>IF('Player Data'!I57="C", 1.2, 1)</f>
        <v>1</v>
      </c>
      <c r="I57">
        <f>IF('Player Data'!J57&lt;=240, 1, 1.2)</f>
        <v>1</v>
      </c>
      <c r="J57">
        <v>1.7</v>
      </c>
    </row>
    <row r="58" spans="2:10" x14ac:dyDescent="0.25">
      <c r="B58" t="s">
        <v>98</v>
      </c>
      <c r="C58" t="s">
        <v>94</v>
      </c>
      <c r="D58">
        <v>0.25</v>
      </c>
      <c r="E58">
        <v>0.05</v>
      </c>
      <c r="F58">
        <f>IF('Player Data'!C58&lt;25, 0.8, IF('Player Data'!C58&lt;=29, 1, IF('Player Data'!C58&lt;=34, 1.3, 1.7)))</f>
        <v>1.7</v>
      </c>
      <c r="G58">
        <f>IF('Player Data'!E58=1, 0.9, IF('Player Data'!E58=2, 1, 1.1))</f>
        <v>1</v>
      </c>
      <c r="H58">
        <f>IF('Player Data'!I58="C", 1.2, 1)</f>
        <v>1</v>
      </c>
      <c r="I58">
        <f>IF('Player Data'!J58&lt;=240, 1, 1.2)</f>
        <v>1</v>
      </c>
      <c r="J58">
        <v>1.3</v>
      </c>
    </row>
    <row r="59" spans="2:10" x14ac:dyDescent="0.25">
      <c r="B59" t="s">
        <v>98</v>
      </c>
      <c r="C59" t="s">
        <v>95</v>
      </c>
      <c r="D59">
        <v>0.25</v>
      </c>
      <c r="E59">
        <v>0.05</v>
      </c>
      <c r="F59">
        <f>IF('Player Data'!C59&lt;25, 0.8, IF('Player Data'!C59&lt;=29, 1, IF('Player Data'!C59&lt;=34, 1.3, 1.7)))</f>
        <v>1.7</v>
      </c>
      <c r="G59">
        <f>IF('Player Data'!E59=1, 0.9, IF('Player Data'!E59=2, 1, 1.1))</f>
        <v>1</v>
      </c>
      <c r="H59">
        <f>IF('Player Data'!I59="C", 1.2, 1)</f>
        <v>1</v>
      </c>
      <c r="I59">
        <f>IF('Player Data'!J59&lt;=240, 1, 1.2)</f>
        <v>1</v>
      </c>
      <c r="J59">
        <v>1</v>
      </c>
    </row>
    <row r="60" spans="2:10" x14ac:dyDescent="0.25">
      <c r="B60" t="s">
        <v>98</v>
      </c>
      <c r="C60" t="s">
        <v>96</v>
      </c>
      <c r="D60">
        <v>0.25</v>
      </c>
      <c r="E60">
        <v>0.05</v>
      </c>
      <c r="F60">
        <f>IF('Player Data'!C60&lt;25, 0.8, IF('Player Data'!C60&lt;=29, 1, IF('Player Data'!C60&lt;=34, 1.3, 1.7)))</f>
        <v>0.8</v>
      </c>
      <c r="G60">
        <f>IF('Player Data'!E60=1, 0.9, IF('Player Data'!E60=2, 1, 1.1))</f>
        <v>1.1000000000000001</v>
      </c>
      <c r="H60">
        <f>IF('Player Data'!I60="C", 1.2, 1)</f>
        <v>1</v>
      </c>
      <c r="I60">
        <f>IF('Player Data'!J60&lt;=240, 1, 1.2)</f>
        <v>1</v>
      </c>
      <c r="J60">
        <v>0.9</v>
      </c>
    </row>
    <row r="61" spans="2:10" x14ac:dyDescent="0.25">
      <c r="B61" t="s">
        <v>98</v>
      </c>
      <c r="C61" t="s">
        <v>97</v>
      </c>
      <c r="D61">
        <v>0.25</v>
      </c>
      <c r="E61">
        <v>0.05</v>
      </c>
      <c r="F61">
        <f>IF('Player Data'!C61&lt;25, 0.8, IF('Player Data'!C61&lt;=29, 1, IF('Player Data'!C61&lt;=34, 1.3, 1.7)))</f>
        <v>1.3</v>
      </c>
      <c r="G61">
        <f>IF('Player Data'!E61=1, 0.9, IF('Player Data'!E61=2, 1, 1.1))</f>
        <v>1.1000000000000001</v>
      </c>
      <c r="H61">
        <f>IF('Player Data'!I61="C", 1.2, 1)</f>
        <v>1</v>
      </c>
      <c r="I61">
        <f>IF('Player Data'!J61&lt;=240, 1, 1.2)</f>
        <v>1</v>
      </c>
      <c r="J61">
        <v>0.9</v>
      </c>
    </row>
    <row r="62" spans="2:10" x14ac:dyDescent="0.25">
      <c r="B62" t="s">
        <v>104</v>
      </c>
      <c r="C62" t="s">
        <v>99</v>
      </c>
      <c r="D62">
        <v>0.25</v>
      </c>
      <c r="E62">
        <v>0.05</v>
      </c>
      <c r="F62">
        <f>IF('Player Data'!C62&lt;25, 0.8, IF('Player Data'!C62&lt;=29, 1, IF('Player Data'!C62&lt;=34, 1.3, 1.7)))</f>
        <v>0.8</v>
      </c>
      <c r="G62">
        <f>IF('Player Data'!E62=1, 0.9, IF('Player Data'!E62=2, 1, 1.1))</f>
        <v>1.1000000000000001</v>
      </c>
      <c r="H62">
        <f>IF('Player Data'!I62="C", 1.2, 1)</f>
        <v>1.2</v>
      </c>
      <c r="I62">
        <f>IF('Player Data'!J62&lt;=240, 1, 1.2)</f>
        <v>1.2</v>
      </c>
      <c r="J62">
        <v>1</v>
      </c>
    </row>
    <row r="63" spans="2:10" x14ac:dyDescent="0.25">
      <c r="B63" t="s">
        <v>104</v>
      </c>
      <c r="C63" t="s">
        <v>100</v>
      </c>
      <c r="D63">
        <v>0.25</v>
      </c>
      <c r="E63">
        <v>0.05</v>
      </c>
      <c r="F63">
        <f>IF('Player Data'!C63&lt;25, 0.8, IF('Player Data'!C63&lt;=29, 1, IF('Player Data'!C63&lt;=34, 1.3, 1.7)))</f>
        <v>0.8</v>
      </c>
      <c r="G63">
        <f>IF('Player Data'!E63=1, 0.9, IF('Player Data'!E63=2, 1, 1.1))</f>
        <v>1.1000000000000001</v>
      </c>
      <c r="H63">
        <f>IF('Player Data'!I63="C", 1.2, 1)</f>
        <v>1</v>
      </c>
      <c r="I63">
        <f>IF('Player Data'!J63&lt;=240, 1, 1.2)</f>
        <v>1</v>
      </c>
      <c r="J63">
        <v>1</v>
      </c>
    </row>
    <row r="64" spans="2:10" x14ac:dyDescent="0.25">
      <c r="B64" t="s">
        <v>104</v>
      </c>
      <c r="C64" t="s">
        <v>101</v>
      </c>
      <c r="D64">
        <v>0.25</v>
      </c>
      <c r="E64">
        <v>0.05</v>
      </c>
      <c r="F64">
        <f>IF('Player Data'!C64&lt;25, 0.8, IF('Player Data'!C64&lt;=29, 1, IF('Player Data'!C64&lt;=34, 1.3, 1.7)))</f>
        <v>1.3</v>
      </c>
      <c r="G64">
        <f>IF('Player Data'!E64=1, 0.9, IF('Player Data'!E64=2, 1, 1.1))</f>
        <v>0.9</v>
      </c>
      <c r="H64">
        <f>IF('Player Data'!I64="C", 1.2, 1)</f>
        <v>1</v>
      </c>
      <c r="I64">
        <f>IF('Player Data'!J64&lt;=240, 1, 1.2)</f>
        <v>1</v>
      </c>
      <c r="J64">
        <v>1.2</v>
      </c>
    </row>
    <row r="65" spans="2:10" x14ac:dyDescent="0.25">
      <c r="B65" t="s">
        <v>104</v>
      </c>
      <c r="C65" t="s">
        <v>102</v>
      </c>
      <c r="D65">
        <v>0.25</v>
      </c>
      <c r="E65">
        <v>0.05</v>
      </c>
      <c r="F65">
        <f>IF('Player Data'!C65&lt;25, 0.8, IF('Player Data'!C65&lt;=29, 1, IF('Player Data'!C65&lt;=34, 1.3, 1.7)))</f>
        <v>1</v>
      </c>
      <c r="G65">
        <f>IF('Player Data'!E65=1, 0.9, IF('Player Data'!E65=2, 1, 1.1))</f>
        <v>1</v>
      </c>
      <c r="H65">
        <f>IF('Player Data'!I65="C", 1.2, 1)</f>
        <v>1</v>
      </c>
      <c r="I65">
        <f>IF('Player Data'!J65&lt;=240, 1, 1.2)</f>
        <v>1</v>
      </c>
      <c r="J65">
        <v>1.2</v>
      </c>
    </row>
    <row r="66" spans="2:10" x14ac:dyDescent="0.25">
      <c r="B66" t="s">
        <v>104</v>
      </c>
      <c r="C66" t="s">
        <v>103</v>
      </c>
      <c r="D66">
        <v>0.25</v>
      </c>
      <c r="E66">
        <v>0.05</v>
      </c>
      <c r="F66">
        <f>IF('Player Data'!C66&lt;25, 0.8, IF('Player Data'!C66&lt;=29, 1, IF('Player Data'!C66&lt;=34, 1.3, 1.7)))</f>
        <v>0.8</v>
      </c>
      <c r="G66">
        <f>IF('Player Data'!E66=1, 0.9, IF('Player Data'!E66=2, 1, 1.1))</f>
        <v>1.1000000000000001</v>
      </c>
      <c r="H66">
        <f>IF('Player Data'!I66="C", 1.2, 1)</f>
        <v>1</v>
      </c>
      <c r="I66">
        <f>IF('Player Data'!J66&lt;=240, 1, 1.2)</f>
        <v>1</v>
      </c>
      <c r="J66">
        <v>1.2</v>
      </c>
    </row>
    <row r="67" spans="2:10" x14ac:dyDescent="0.25">
      <c r="B67" t="s">
        <v>110</v>
      </c>
      <c r="C67" t="s">
        <v>105</v>
      </c>
      <c r="D67">
        <v>0.25</v>
      </c>
      <c r="E67">
        <v>0.05</v>
      </c>
      <c r="F67">
        <f>IF('Player Data'!C67&lt;25, 0.8, IF('Player Data'!C67&lt;=29, 1, IF('Player Data'!C67&lt;=34, 1.3, 1.7)))</f>
        <v>1</v>
      </c>
      <c r="G67">
        <f>IF('Player Data'!E67=1, 0.9, IF('Player Data'!E67=2, 1, 1.1))</f>
        <v>1.1000000000000001</v>
      </c>
      <c r="H67">
        <f>IF('Player Data'!I67="C", 1.2, 1)</f>
        <v>1</v>
      </c>
      <c r="I67">
        <f>IF('Player Data'!J67&lt;=240, 1, 1.2)</f>
        <v>1</v>
      </c>
      <c r="J67">
        <v>1</v>
      </c>
    </row>
    <row r="68" spans="2:10" x14ac:dyDescent="0.25">
      <c r="B68" t="s">
        <v>110</v>
      </c>
      <c r="C68" t="s">
        <v>106</v>
      </c>
      <c r="D68">
        <v>0.25</v>
      </c>
      <c r="E68">
        <v>0.05</v>
      </c>
      <c r="F68">
        <f>IF('Player Data'!C68&lt;25, 0.8, IF('Player Data'!C68&lt;=29, 1, IF('Player Data'!C68&lt;=34, 1.3, 1.7)))</f>
        <v>1.3</v>
      </c>
      <c r="G68">
        <f>IF('Player Data'!E68=1, 0.9, IF('Player Data'!E68=2, 1, 1.1))</f>
        <v>1.1000000000000001</v>
      </c>
      <c r="H68">
        <f>IF('Player Data'!I68="C", 1.2, 1)</f>
        <v>1</v>
      </c>
      <c r="I68">
        <f>IF('Player Data'!J68&lt;=240, 1, 1.2)</f>
        <v>1.2</v>
      </c>
      <c r="J68">
        <v>1.3</v>
      </c>
    </row>
    <row r="69" spans="2:10" x14ac:dyDescent="0.25">
      <c r="B69" t="s">
        <v>110</v>
      </c>
      <c r="C69" t="s">
        <v>107</v>
      </c>
      <c r="D69">
        <v>0.25</v>
      </c>
      <c r="E69">
        <v>0.05</v>
      </c>
      <c r="F69">
        <f>IF('Player Data'!C69&lt;25, 0.8, IF('Player Data'!C69&lt;=29, 1, IF('Player Data'!C69&lt;=34, 1.3, 1.7)))</f>
        <v>1</v>
      </c>
      <c r="G69">
        <f>IF('Player Data'!E69=1, 0.9, IF('Player Data'!E69=2, 1, 1.1))</f>
        <v>1.1000000000000001</v>
      </c>
      <c r="H69">
        <f>IF('Player Data'!I69="C", 1.2, 1)</f>
        <v>1</v>
      </c>
      <c r="I69">
        <f>IF('Player Data'!J69&lt;=240, 1, 1.2)</f>
        <v>1</v>
      </c>
      <c r="J69">
        <v>1</v>
      </c>
    </row>
    <row r="70" spans="2:10" x14ac:dyDescent="0.25">
      <c r="B70" t="s">
        <v>110</v>
      </c>
      <c r="C70" t="s">
        <v>108</v>
      </c>
      <c r="D70">
        <v>0.25</v>
      </c>
      <c r="E70">
        <v>0.05</v>
      </c>
      <c r="F70">
        <f>IF('Player Data'!C70&lt;25, 0.8, IF('Player Data'!C70&lt;=29, 1, IF('Player Data'!C70&lt;=34, 1.3, 1.7)))</f>
        <v>1</v>
      </c>
      <c r="G70">
        <f>IF('Player Data'!E70=1, 0.9, IF('Player Data'!E70=2, 1, 1.1))</f>
        <v>1.1000000000000001</v>
      </c>
      <c r="H70">
        <f>IF('Player Data'!I70="C", 1.2, 1)</f>
        <v>1</v>
      </c>
      <c r="I70">
        <f>IF('Player Data'!J70&lt;=240, 1, 1.2)</f>
        <v>1</v>
      </c>
      <c r="J70">
        <v>1.2</v>
      </c>
    </row>
    <row r="71" spans="2:10" x14ac:dyDescent="0.25">
      <c r="B71" t="s">
        <v>110</v>
      </c>
      <c r="C71" t="s">
        <v>109</v>
      </c>
      <c r="D71">
        <v>0.25</v>
      </c>
      <c r="E71">
        <v>0.05</v>
      </c>
      <c r="F71">
        <f>IF('Player Data'!C71&lt;25, 0.8, IF('Player Data'!C71&lt;=29, 1, IF('Player Data'!C71&lt;=34, 1.3, 1.7)))</f>
        <v>1.3</v>
      </c>
      <c r="G71">
        <f>IF('Player Data'!E71=1, 0.9, IF('Player Data'!E71=2, 1, 1.1))</f>
        <v>1.1000000000000001</v>
      </c>
      <c r="H71">
        <f>IF('Player Data'!I71="C", 1.2, 1)</f>
        <v>1</v>
      </c>
      <c r="I71">
        <f>IF('Player Data'!J71&lt;=240, 1, 1.2)</f>
        <v>1</v>
      </c>
      <c r="J71">
        <v>1.2</v>
      </c>
    </row>
    <row r="72" spans="2:10" x14ac:dyDescent="0.25">
      <c r="B72" t="s">
        <v>116</v>
      </c>
      <c r="C72" t="s">
        <v>111</v>
      </c>
      <c r="D72">
        <v>0.25</v>
      </c>
      <c r="E72">
        <v>0.05</v>
      </c>
      <c r="F72">
        <f>IF('Player Data'!C72&lt;25, 0.8, IF('Player Data'!C72&lt;=29, 1, IF('Player Data'!C72&lt;=34, 1.3, 1.7)))</f>
        <v>1.3</v>
      </c>
      <c r="G72">
        <f>IF('Player Data'!E72=1, 0.9, IF('Player Data'!E72=2, 1, 1.1))</f>
        <v>1</v>
      </c>
      <c r="H72">
        <f>IF('Player Data'!I72="C", 1.2, 1)</f>
        <v>1</v>
      </c>
      <c r="I72">
        <f>IF('Player Data'!J72&lt;=240, 1, 1.2)</f>
        <v>1</v>
      </c>
      <c r="J72">
        <v>1.8</v>
      </c>
    </row>
    <row r="73" spans="2:10" x14ac:dyDescent="0.25">
      <c r="B73" t="s">
        <v>116</v>
      </c>
      <c r="C73" t="s">
        <v>112</v>
      </c>
      <c r="D73">
        <v>0.25</v>
      </c>
      <c r="E73">
        <v>0.05</v>
      </c>
      <c r="F73">
        <f>IF('Player Data'!C73&lt;25, 0.8, IF('Player Data'!C73&lt;=29, 1, IF('Player Data'!C73&lt;=34, 1.3, 1.7)))</f>
        <v>1</v>
      </c>
      <c r="G73">
        <f>IF('Player Data'!E73=1, 0.9, IF('Player Data'!E73=2, 1, 1.1))</f>
        <v>1.1000000000000001</v>
      </c>
      <c r="H73">
        <f>IF('Player Data'!I73="C", 1.2, 1)</f>
        <v>1.2</v>
      </c>
      <c r="I73">
        <f>IF('Player Data'!J73&lt;=240, 1, 1.2)</f>
        <v>1</v>
      </c>
      <c r="J73">
        <v>1.2</v>
      </c>
    </row>
    <row r="74" spans="2:10" x14ac:dyDescent="0.25">
      <c r="B74" t="s">
        <v>116</v>
      </c>
      <c r="C74" t="s">
        <v>113</v>
      </c>
      <c r="D74">
        <v>0.25</v>
      </c>
      <c r="E74">
        <v>0.05</v>
      </c>
      <c r="F74">
        <f>IF('Player Data'!C74&lt;25, 0.8, IF('Player Data'!C74&lt;=29, 1, IF('Player Data'!C74&lt;=34, 1.3, 1.7)))</f>
        <v>1.7</v>
      </c>
      <c r="G74">
        <f>IF('Player Data'!E74=1, 0.9, IF('Player Data'!E74=2, 1, 1.1))</f>
        <v>0.9</v>
      </c>
      <c r="H74">
        <f>IF('Player Data'!I74="C", 1.2, 1)</f>
        <v>1</v>
      </c>
      <c r="I74">
        <f>IF('Player Data'!J74&lt;=240, 1, 1.2)</f>
        <v>1</v>
      </c>
      <c r="J74">
        <v>1</v>
      </c>
    </row>
    <row r="75" spans="2:10" x14ac:dyDescent="0.25">
      <c r="B75" t="s">
        <v>116</v>
      </c>
      <c r="C75" t="s">
        <v>114</v>
      </c>
      <c r="D75">
        <v>0.25</v>
      </c>
      <c r="E75">
        <v>0.05</v>
      </c>
      <c r="F75">
        <f>IF('Player Data'!C75&lt;25, 0.8, IF('Player Data'!C75&lt;=29, 1, IF('Player Data'!C75&lt;=34, 1.3, 1.7)))</f>
        <v>1.3</v>
      </c>
      <c r="G75">
        <f>IF('Player Data'!E75=1, 0.9, IF('Player Data'!E75=2, 1, 1.1))</f>
        <v>1</v>
      </c>
      <c r="H75">
        <f>IF('Player Data'!I75="C", 1.2, 1)</f>
        <v>1</v>
      </c>
      <c r="I75">
        <f>IF('Player Data'!J75&lt;=240, 1, 1.2)</f>
        <v>1</v>
      </c>
      <c r="J75">
        <v>1.4</v>
      </c>
    </row>
    <row r="76" spans="2:10" x14ac:dyDescent="0.25">
      <c r="B76" t="s">
        <v>116</v>
      </c>
      <c r="C76" t="s">
        <v>115</v>
      </c>
      <c r="D76">
        <v>0.25</v>
      </c>
      <c r="E76">
        <v>0.05</v>
      </c>
      <c r="F76">
        <f>IF('Player Data'!C76&lt;25, 0.8, IF('Player Data'!C76&lt;=29, 1, IF('Player Data'!C76&lt;=34, 1.3, 1.7)))</f>
        <v>1.3</v>
      </c>
      <c r="G76">
        <f>IF('Player Data'!E76=1, 0.9, IF('Player Data'!E76=2, 1, 1.1))</f>
        <v>0.9</v>
      </c>
      <c r="H76">
        <f>IF('Player Data'!I76="C", 1.2, 1)</f>
        <v>1</v>
      </c>
      <c r="I76">
        <f>IF('Player Data'!J76&lt;=240, 1, 1.2)</f>
        <v>1</v>
      </c>
      <c r="J76">
        <v>1.2</v>
      </c>
    </row>
    <row r="77" spans="2:10" x14ac:dyDescent="0.25">
      <c r="B77" t="s">
        <v>122</v>
      </c>
      <c r="C77" t="s">
        <v>117</v>
      </c>
      <c r="D77">
        <v>0.25</v>
      </c>
      <c r="E77">
        <v>0.05</v>
      </c>
      <c r="F77">
        <f>IF('Player Data'!C77&lt;25, 0.8, IF('Player Data'!C77&lt;=29, 1, IF('Player Data'!C77&lt;=34, 1.3, 1.7)))</f>
        <v>1</v>
      </c>
      <c r="G77">
        <f>IF('Player Data'!E77=1, 0.9, IF('Player Data'!E77=2, 1, 1.1))</f>
        <v>1</v>
      </c>
      <c r="H77">
        <f>IF('Player Data'!I77="C", 1.2, 1)</f>
        <v>1</v>
      </c>
      <c r="I77">
        <f>IF('Player Data'!J77&lt;=240, 1, 1.2)</f>
        <v>1</v>
      </c>
      <c r="J77">
        <v>1.1000000000000001</v>
      </c>
    </row>
    <row r="78" spans="2:10" x14ac:dyDescent="0.25">
      <c r="B78" t="s">
        <v>122</v>
      </c>
      <c r="C78" t="s">
        <v>118</v>
      </c>
      <c r="D78">
        <v>0.25</v>
      </c>
      <c r="E78">
        <v>0.05</v>
      </c>
      <c r="F78">
        <f>IF('Player Data'!C78&lt;25, 0.8, IF('Player Data'!C78&lt;=29, 1, IF('Player Data'!C78&lt;=34, 1.3, 1.7)))</f>
        <v>1.7</v>
      </c>
      <c r="G78">
        <f>IF('Player Data'!E78=1, 0.9, IF('Player Data'!E78=2, 1, 1.1))</f>
        <v>0.9</v>
      </c>
      <c r="H78">
        <f>IF('Player Data'!I78="C", 1.2, 1)</f>
        <v>1</v>
      </c>
      <c r="I78">
        <f>IF('Player Data'!J78&lt;=240, 1, 1.2)</f>
        <v>1.2</v>
      </c>
      <c r="J78">
        <v>1.3</v>
      </c>
    </row>
    <row r="79" spans="2:10" x14ac:dyDescent="0.25">
      <c r="B79" t="s">
        <v>122</v>
      </c>
      <c r="C79" t="s">
        <v>119</v>
      </c>
      <c r="D79">
        <v>0.25</v>
      </c>
      <c r="E79">
        <v>0.05</v>
      </c>
      <c r="F79">
        <f>IF('Player Data'!C79&lt;25, 0.8, IF('Player Data'!C79&lt;=29, 1, IF('Player Data'!C79&lt;=34, 1.3, 1.7)))</f>
        <v>1</v>
      </c>
      <c r="G79">
        <f>IF('Player Data'!E79=1, 0.9, IF('Player Data'!E79=2, 1, 1.1))</f>
        <v>1.1000000000000001</v>
      </c>
      <c r="H79">
        <f>IF('Player Data'!I79="C", 1.2, 1)</f>
        <v>1</v>
      </c>
      <c r="I79">
        <f>IF('Player Data'!J79&lt;=240, 1, 1.2)</f>
        <v>1</v>
      </c>
      <c r="J79">
        <v>1.7</v>
      </c>
    </row>
    <row r="80" spans="2:10" x14ac:dyDescent="0.25">
      <c r="B80" t="s">
        <v>122</v>
      </c>
      <c r="C80" t="s">
        <v>120</v>
      </c>
      <c r="D80">
        <v>0.25</v>
      </c>
      <c r="E80">
        <v>0.05</v>
      </c>
      <c r="F80">
        <f>IF('Player Data'!C80&lt;25, 0.8, IF('Player Data'!C80&lt;=29, 1, IF('Player Data'!C80&lt;=34, 1.3, 1.7)))</f>
        <v>1</v>
      </c>
      <c r="G80">
        <f>IF('Player Data'!E80=1, 0.9, IF('Player Data'!E80=2, 1, 1.1))</f>
        <v>1</v>
      </c>
      <c r="H80">
        <f>IF('Player Data'!I80="C", 1.2, 1)</f>
        <v>1</v>
      </c>
      <c r="I80">
        <f>IF('Player Data'!J80&lt;=240, 1, 1.2)</f>
        <v>1</v>
      </c>
      <c r="J80">
        <v>1</v>
      </c>
    </row>
    <row r="81" spans="2:10" x14ac:dyDescent="0.25">
      <c r="B81" t="s">
        <v>122</v>
      </c>
      <c r="C81" t="s">
        <v>121</v>
      </c>
      <c r="D81">
        <v>0.25</v>
      </c>
      <c r="E81">
        <v>0.05</v>
      </c>
      <c r="F81">
        <f>IF('Player Data'!C81&lt;25, 0.8, IF('Player Data'!C81&lt;=29, 1, IF('Player Data'!C81&lt;=34, 1.3, 1.7)))</f>
        <v>1</v>
      </c>
      <c r="G81">
        <f>IF('Player Data'!E81=1, 0.9, IF('Player Data'!E81=2, 1, 1.1))</f>
        <v>0.9</v>
      </c>
      <c r="H81">
        <f>IF('Player Data'!I81="C", 1.2, 1)</f>
        <v>1</v>
      </c>
      <c r="I81">
        <f>IF('Player Data'!J81&lt;=240, 1, 1.2)</f>
        <v>1</v>
      </c>
      <c r="J81">
        <v>1.1000000000000001</v>
      </c>
    </row>
    <row r="82" spans="2:10" x14ac:dyDescent="0.25">
      <c r="B82" t="s">
        <v>128</v>
      </c>
      <c r="C82" t="s">
        <v>123</v>
      </c>
      <c r="D82">
        <v>0.25</v>
      </c>
      <c r="E82">
        <v>0.05</v>
      </c>
      <c r="F82">
        <f>IF('Player Data'!C82&lt;25, 0.8, IF('Player Data'!C82&lt;=29, 1, IF('Player Data'!C82&lt;=34, 1.3, 1.7)))</f>
        <v>1</v>
      </c>
      <c r="G82">
        <f>IF('Player Data'!E82=1, 0.9, IF('Player Data'!E82=2, 1, 1.1))</f>
        <v>1.1000000000000001</v>
      </c>
      <c r="H82">
        <f>IF('Player Data'!I82="C", 1.2, 1)</f>
        <v>1</v>
      </c>
      <c r="I82">
        <f>IF('Player Data'!J82&lt;=240, 1, 1.2)</f>
        <v>1</v>
      </c>
      <c r="J82">
        <v>1.2</v>
      </c>
    </row>
    <row r="83" spans="2:10" x14ac:dyDescent="0.25">
      <c r="B83" t="s">
        <v>128</v>
      </c>
      <c r="C83" t="s">
        <v>124</v>
      </c>
      <c r="D83">
        <v>0.25</v>
      </c>
      <c r="E83">
        <v>0.05</v>
      </c>
      <c r="F83">
        <f>IF('Player Data'!C83&lt;25, 0.8, IF('Player Data'!C83&lt;=29, 1, IF('Player Data'!C83&lt;=34, 1.3, 1.7)))</f>
        <v>1</v>
      </c>
      <c r="G83">
        <f>IF('Player Data'!E83=1, 0.9, IF('Player Data'!E83=2, 1, 1.1))</f>
        <v>1.1000000000000001</v>
      </c>
      <c r="H83">
        <f>IF('Player Data'!I83="C", 1.2, 1)</f>
        <v>1</v>
      </c>
      <c r="I83">
        <f>IF('Player Data'!J83&lt;=240, 1, 1.2)</f>
        <v>1</v>
      </c>
      <c r="J83">
        <v>1.5</v>
      </c>
    </row>
    <row r="84" spans="2:10" x14ac:dyDescent="0.25">
      <c r="B84" t="s">
        <v>128</v>
      </c>
      <c r="C84" t="s">
        <v>125</v>
      </c>
      <c r="D84">
        <v>0.25</v>
      </c>
      <c r="E84">
        <v>0.05</v>
      </c>
      <c r="F84">
        <f>IF('Player Data'!C84&lt;25, 0.8, IF('Player Data'!C84&lt;=29, 1, IF('Player Data'!C84&lt;=34, 1.3, 1.7)))</f>
        <v>1</v>
      </c>
      <c r="G84">
        <f>IF('Player Data'!E84=1, 0.9, IF('Player Data'!E84=2, 1, 1.1))</f>
        <v>1</v>
      </c>
      <c r="H84">
        <f>IF('Player Data'!I84="C", 1.2, 1)</f>
        <v>1.2</v>
      </c>
      <c r="I84">
        <f>IF('Player Data'!J84&lt;=240, 1, 1.2)</f>
        <v>1</v>
      </c>
      <c r="J84">
        <v>1.5</v>
      </c>
    </row>
    <row r="85" spans="2:10" x14ac:dyDescent="0.25">
      <c r="B85" t="s">
        <v>128</v>
      </c>
      <c r="C85" t="s">
        <v>126</v>
      </c>
      <c r="D85">
        <v>0.25</v>
      </c>
      <c r="E85">
        <v>0.05</v>
      </c>
      <c r="F85">
        <f>IF('Player Data'!C85&lt;25, 0.8, IF('Player Data'!C85&lt;=29, 1, IF('Player Data'!C85&lt;=34, 1.3, 1.7)))</f>
        <v>1</v>
      </c>
      <c r="G85">
        <f>IF('Player Data'!E85=1, 0.9, IF('Player Data'!E85=2, 1, 1.1))</f>
        <v>0.9</v>
      </c>
      <c r="H85">
        <f>IF('Player Data'!I85="C", 1.2, 1)</f>
        <v>1.2</v>
      </c>
      <c r="I85">
        <f>IF('Player Data'!J85&lt;=240, 1, 1.2)</f>
        <v>1.2</v>
      </c>
      <c r="J85">
        <v>1.4</v>
      </c>
    </row>
    <row r="86" spans="2:10" x14ac:dyDescent="0.25">
      <c r="B86" t="s">
        <v>128</v>
      </c>
      <c r="C86" t="s">
        <v>127</v>
      </c>
      <c r="D86">
        <v>0.25</v>
      </c>
      <c r="E86">
        <v>0.05</v>
      </c>
      <c r="F86">
        <f>IF('Player Data'!C86&lt;25, 0.8, IF('Player Data'!C86&lt;=29, 1, IF('Player Data'!C86&lt;=34, 1.3, 1.7)))</f>
        <v>0.8</v>
      </c>
      <c r="G86">
        <f>IF('Player Data'!E86=1, 0.9, IF('Player Data'!E86=2, 1, 1.1))</f>
        <v>1.1000000000000001</v>
      </c>
      <c r="H86">
        <f>IF('Player Data'!I86="C", 1.2, 1)</f>
        <v>1.2</v>
      </c>
      <c r="I86">
        <f>IF('Player Data'!J86&lt;=240, 1, 1.2)</f>
        <v>1.2</v>
      </c>
      <c r="J86">
        <v>1</v>
      </c>
    </row>
    <row r="87" spans="2:10" x14ac:dyDescent="0.25">
      <c r="B87" t="s">
        <v>134</v>
      </c>
      <c r="C87" t="s">
        <v>129</v>
      </c>
      <c r="D87">
        <v>0.25</v>
      </c>
      <c r="E87">
        <v>0.05</v>
      </c>
      <c r="F87">
        <f>IF('Player Data'!C87&lt;25, 0.8, IF('Player Data'!C87&lt;=29, 1, IF('Player Data'!C87&lt;=34, 1.3, 1.7)))</f>
        <v>1</v>
      </c>
      <c r="G87">
        <f>IF('Player Data'!E87=1, 0.9, IF('Player Data'!E87=2, 1, 1.1))</f>
        <v>1.1000000000000001</v>
      </c>
      <c r="H87">
        <f>IF('Player Data'!I87="C", 1.2, 1)</f>
        <v>1.2</v>
      </c>
      <c r="I87">
        <f>IF('Player Data'!J87&lt;=240, 1, 1.2)</f>
        <v>1.2</v>
      </c>
      <c r="J87">
        <v>1.2</v>
      </c>
    </row>
    <row r="88" spans="2:10" x14ac:dyDescent="0.25">
      <c r="B88" t="s">
        <v>134</v>
      </c>
      <c r="C88" t="s">
        <v>130</v>
      </c>
      <c r="D88">
        <v>0.25</v>
      </c>
      <c r="E88">
        <v>0.05</v>
      </c>
      <c r="F88">
        <f>IF('Player Data'!C88&lt;25, 0.8, IF('Player Data'!C88&lt;=29, 1, IF('Player Data'!C88&lt;=34, 1.3, 1.7)))</f>
        <v>1</v>
      </c>
      <c r="G88">
        <f>IF('Player Data'!E88=1, 0.9, IF('Player Data'!E88=2, 1, 1.1))</f>
        <v>1</v>
      </c>
      <c r="H88">
        <f>IF('Player Data'!I88="C", 1.2, 1)</f>
        <v>1</v>
      </c>
      <c r="I88">
        <f>IF('Player Data'!J88&lt;=240, 1, 1.2)</f>
        <v>1</v>
      </c>
      <c r="J88">
        <v>1.2</v>
      </c>
    </row>
    <row r="89" spans="2:10" x14ac:dyDescent="0.25">
      <c r="B89" t="s">
        <v>134</v>
      </c>
      <c r="C89" t="s">
        <v>131</v>
      </c>
      <c r="D89">
        <v>0.25</v>
      </c>
      <c r="E89">
        <v>0.05</v>
      </c>
      <c r="F89">
        <f>IF('Player Data'!C89&lt;25, 0.8, IF('Player Data'!C89&lt;=29, 1, IF('Player Data'!C89&lt;=34, 1.3, 1.7)))</f>
        <v>1.3</v>
      </c>
      <c r="G89">
        <f>IF('Player Data'!E89=1, 0.9, IF('Player Data'!E89=2, 1, 1.1))</f>
        <v>1</v>
      </c>
      <c r="H89">
        <f>IF('Player Data'!I89="C", 1.2, 1)</f>
        <v>1</v>
      </c>
      <c r="I89">
        <f>IF('Player Data'!J89&lt;=240, 1, 1.2)</f>
        <v>1</v>
      </c>
      <c r="J89">
        <v>1.1000000000000001</v>
      </c>
    </row>
    <row r="90" spans="2:10" x14ac:dyDescent="0.25">
      <c r="B90" t="s">
        <v>134</v>
      </c>
      <c r="C90" t="s">
        <v>132</v>
      </c>
      <c r="D90">
        <v>0.25</v>
      </c>
      <c r="E90">
        <v>0.05</v>
      </c>
      <c r="F90">
        <f>IF('Player Data'!C90&lt;25, 0.8, IF('Player Data'!C90&lt;=29, 1, IF('Player Data'!C90&lt;=34, 1.3, 1.7)))</f>
        <v>1.3</v>
      </c>
      <c r="G90">
        <f>IF('Player Data'!E90=1, 0.9, IF('Player Data'!E90=2, 1, 1.1))</f>
        <v>0.9</v>
      </c>
      <c r="H90">
        <f>IF('Player Data'!I90="C", 1.2, 1)</f>
        <v>1</v>
      </c>
      <c r="I90">
        <f>IF('Player Data'!J90&lt;=240, 1, 1.2)</f>
        <v>1</v>
      </c>
      <c r="J90">
        <v>1.1000000000000001</v>
      </c>
    </row>
    <row r="91" spans="2:10" x14ac:dyDescent="0.25">
      <c r="B91" t="s">
        <v>134</v>
      </c>
      <c r="C91" t="s">
        <v>133</v>
      </c>
      <c r="D91">
        <v>0.25</v>
      </c>
      <c r="E91">
        <v>0.05</v>
      </c>
      <c r="F91">
        <f>IF('Player Data'!C91&lt;25, 0.8, IF('Player Data'!C91&lt;=29, 1, IF('Player Data'!C91&lt;=34, 1.3, 1.7)))</f>
        <v>1.3</v>
      </c>
      <c r="G91">
        <f>IF('Player Data'!E91=1, 0.9, IF('Player Data'!E91=2, 1, 1.1))</f>
        <v>0.9</v>
      </c>
      <c r="H91">
        <f>IF('Player Data'!I91="C", 1.2, 1)</f>
        <v>1</v>
      </c>
      <c r="I91">
        <f>IF('Player Data'!J91&lt;=240, 1, 1.2)</f>
        <v>1</v>
      </c>
      <c r="J91">
        <v>1.2</v>
      </c>
    </row>
    <row r="92" spans="2:10" x14ac:dyDescent="0.25">
      <c r="B92" t="s">
        <v>140</v>
      </c>
      <c r="C92" t="s">
        <v>135</v>
      </c>
      <c r="D92">
        <v>0.25</v>
      </c>
      <c r="E92">
        <v>0.05</v>
      </c>
      <c r="F92">
        <f>IF('Player Data'!C92&lt;25, 0.8, IF('Player Data'!C92&lt;=29, 1, IF('Player Data'!C92&lt;=34, 1.3, 1.7)))</f>
        <v>1.3</v>
      </c>
      <c r="G92">
        <f>IF('Player Data'!E92=1, 0.9, IF('Player Data'!E92=2, 1, 1.1))</f>
        <v>1.1000000000000001</v>
      </c>
      <c r="H92">
        <f>IF('Player Data'!I92="C", 1.2, 1)</f>
        <v>1</v>
      </c>
      <c r="I92">
        <f>IF('Player Data'!J92&lt;=240, 1, 1.2)</f>
        <v>1.2</v>
      </c>
      <c r="J92">
        <v>1.5</v>
      </c>
    </row>
    <row r="93" spans="2:10" x14ac:dyDescent="0.25">
      <c r="B93" t="s">
        <v>140</v>
      </c>
      <c r="C93" t="s">
        <v>136</v>
      </c>
      <c r="D93">
        <v>0.25</v>
      </c>
      <c r="E93">
        <v>0.05</v>
      </c>
      <c r="F93">
        <f>IF('Player Data'!C93&lt;25, 0.8, IF('Player Data'!C93&lt;=29, 1, IF('Player Data'!C93&lt;=34, 1.3, 1.7)))</f>
        <v>1.3</v>
      </c>
      <c r="G93">
        <f>IF('Player Data'!E93=1, 0.9, IF('Player Data'!E93=2, 1, 1.1))</f>
        <v>1</v>
      </c>
      <c r="H93">
        <f>IF('Player Data'!I93="C", 1.2, 1)</f>
        <v>1</v>
      </c>
      <c r="I93">
        <f>IF('Player Data'!J93&lt;=240, 1, 1.2)</f>
        <v>1</v>
      </c>
      <c r="J93">
        <v>1.8</v>
      </c>
    </row>
    <row r="94" spans="2:10" x14ac:dyDescent="0.25">
      <c r="B94" t="s">
        <v>140</v>
      </c>
      <c r="C94" t="s">
        <v>137</v>
      </c>
      <c r="D94">
        <v>0.25</v>
      </c>
      <c r="E94">
        <v>0.05</v>
      </c>
      <c r="F94">
        <f>IF('Player Data'!C94&lt;25, 0.8, IF('Player Data'!C94&lt;=29, 1, IF('Player Data'!C94&lt;=34, 1.3, 1.7)))</f>
        <v>1</v>
      </c>
      <c r="G94">
        <f>IF('Player Data'!E94=1, 0.9, IF('Player Data'!E94=2, 1, 1.1))</f>
        <v>1</v>
      </c>
      <c r="H94">
        <f>IF('Player Data'!I94="C", 1.2, 1)</f>
        <v>1</v>
      </c>
      <c r="I94">
        <f>IF('Player Data'!J94&lt;=240, 1, 1.2)</f>
        <v>1</v>
      </c>
      <c r="J94">
        <v>1</v>
      </c>
    </row>
    <row r="95" spans="2:10" x14ac:dyDescent="0.25">
      <c r="B95" t="s">
        <v>140</v>
      </c>
      <c r="C95" t="s">
        <v>138</v>
      </c>
      <c r="D95">
        <v>0.25</v>
      </c>
      <c r="E95">
        <v>0.05</v>
      </c>
      <c r="F95">
        <f>IF('Player Data'!C95&lt;25, 0.8, IF('Player Data'!C95&lt;=29, 1, IF('Player Data'!C95&lt;=34, 1.3, 1.7)))</f>
        <v>1.3</v>
      </c>
      <c r="G95">
        <f>IF('Player Data'!E95=1, 0.9, IF('Player Data'!E95=2, 1, 1.1))</f>
        <v>0.9</v>
      </c>
      <c r="H95">
        <f>IF('Player Data'!I95="C", 1.2, 1)</f>
        <v>1.2</v>
      </c>
      <c r="I95">
        <f>IF('Player Data'!J95&lt;=240, 1, 1.2)</f>
        <v>1.2</v>
      </c>
      <c r="J95">
        <v>1</v>
      </c>
    </row>
    <row r="96" spans="2:10" x14ac:dyDescent="0.25">
      <c r="B96" t="s">
        <v>140</v>
      </c>
      <c r="C96" t="s">
        <v>139</v>
      </c>
      <c r="D96">
        <v>0.25</v>
      </c>
      <c r="E96">
        <v>0.05</v>
      </c>
      <c r="F96">
        <f>IF('Player Data'!C96&lt;25, 0.8, IF('Player Data'!C96&lt;=29, 1, IF('Player Data'!C96&lt;=34, 1.3, 1.7)))</f>
        <v>1.3</v>
      </c>
      <c r="G96">
        <f>IF('Player Data'!E96=1, 0.9, IF('Player Data'!E96=2, 1, 1.1))</f>
        <v>0.9</v>
      </c>
      <c r="H96">
        <f>IF('Player Data'!I96="C", 1.2, 1)</f>
        <v>1</v>
      </c>
      <c r="I96">
        <f>IF('Player Data'!J96&lt;=240, 1, 1.2)</f>
        <v>1</v>
      </c>
      <c r="J96">
        <v>1.2</v>
      </c>
    </row>
    <row r="97" spans="2:10" x14ac:dyDescent="0.25">
      <c r="B97" t="s">
        <v>146</v>
      </c>
      <c r="C97" t="s">
        <v>141</v>
      </c>
      <c r="D97">
        <v>0.25</v>
      </c>
      <c r="E97">
        <v>0.05</v>
      </c>
      <c r="F97">
        <f>IF('Player Data'!C97&lt;25, 0.8, IF('Player Data'!C97&lt;=29, 1, IF('Player Data'!C97&lt;=34, 1.3, 1.7)))</f>
        <v>0.8</v>
      </c>
      <c r="G97">
        <f>IF('Player Data'!E97=1, 0.9, IF('Player Data'!E97=2, 1, 1.1))</f>
        <v>1.1000000000000001</v>
      </c>
      <c r="H97">
        <f>IF('Player Data'!I97="C", 1.2, 1)</f>
        <v>1</v>
      </c>
      <c r="I97">
        <f>IF('Player Data'!J97&lt;=240, 1, 1.2)</f>
        <v>1.2</v>
      </c>
      <c r="J97">
        <v>1.7</v>
      </c>
    </row>
    <row r="98" spans="2:10" x14ac:dyDescent="0.25">
      <c r="B98" t="s">
        <v>146</v>
      </c>
      <c r="C98" t="s">
        <v>142</v>
      </c>
      <c r="D98">
        <v>0.25</v>
      </c>
      <c r="E98">
        <v>0.05</v>
      </c>
      <c r="F98">
        <f>IF('Player Data'!C98&lt;25, 0.8, IF('Player Data'!C98&lt;=29, 1, IF('Player Data'!C98&lt;=34, 1.3, 1.7)))</f>
        <v>1</v>
      </c>
      <c r="G98">
        <f>IF('Player Data'!E98=1, 0.9, IF('Player Data'!E98=2, 1, 1.1))</f>
        <v>1.1000000000000001</v>
      </c>
      <c r="H98">
        <f>IF('Player Data'!I98="C", 1.2, 1)</f>
        <v>1</v>
      </c>
      <c r="I98">
        <f>IF('Player Data'!J98&lt;=240, 1, 1.2)</f>
        <v>1</v>
      </c>
      <c r="J98">
        <v>1.8</v>
      </c>
    </row>
    <row r="99" spans="2:10" x14ac:dyDescent="0.25">
      <c r="B99" t="s">
        <v>146</v>
      </c>
      <c r="C99" t="s">
        <v>143</v>
      </c>
      <c r="D99">
        <v>0.25</v>
      </c>
      <c r="E99">
        <v>0.05</v>
      </c>
      <c r="F99">
        <f>IF('Player Data'!C99&lt;25, 0.8, IF('Player Data'!C99&lt;=29, 1, IF('Player Data'!C99&lt;=34, 1.3, 1.7)))</f>
        <v>1</v>
      </c>
      <c r="G99">
        <f>IF('Player Data'!E99=1, 0.9, IF('Player Data'!E99=2, 1, 1.1))</f>
        <v>1.1000000000000001</v>
      </c>
      <c r="H99">
        <f>IF('Player Data'!I99="C", 1.2, 1)</f>
        <v>1</v>
      </c>
      <c r="I99">
        <f>IF('Player Data'!J99&lt;=240, 1, 1.2)</f>
        <v>1</v>
      </c>
      <c r="J99">
        <v>1.8</v>
      </c>
    </row>
    <row r="100" spans="2:10" x14ac:dyDescent="0.25">
      <c r="B100" t="s">
        <v>146</v>
      </c>
      <c r="C100" t="s">
        <v>144</v>
      </c>
      <c r="D100">
        <v>0.25</v>
      </c>
      <c r="E100">
        <v>0.05</v>
      </c>
      <c r="F100">
        <f>IF('Player Data'!C100&lt;25, 0.8, IF('Player Data'!C100&lt;=29, 1, IF('Player Data'!C100&lt;=34, 1.3, 1.7)))</f>
        <v>1.3</v>
      </c>
      <c r="G100">
        <f>IF('Player Data'!E100=1, 0.9, IF('Player Data'!E100=2, 1, 1.1))</f>
        <v>0.9</v>
      </c>
      <c r="H100">
        <f>IF('Player Data'!I100="C", 1.2, 1)</f>
        <v>1</v>
      </c>
      <c r="I100">
        <f>IF('Player Data'!J100&lt;=240, 1, 1.2)</f>
        <v>1</v>
      </c>
      <c r="J100">
        <v>1.6</v>
      </c>
    </row>
    <row r="101" spans="2:10" x14ac:dyDescent="0.25">
      <c r="B101" t="s">
        <v>146</v>
      </c>
      <c r="C101" t="s">
        <v>145</v>
      </c>
      <c r="D101">
        <v>0.25</v>
      </c>
      <c r="E101">
        <v>0.05</v>
      </c>
      <c r="F101">
        <f>IF('Player Data'!C101&lt;25, 0.8, IF('Player Data'!C101&lt;=29, 1, IF('Player Data'!C101&lt;=34, 1.3, 1.7)))</f>
        <v>1</v>
      </c>
      <c r="G101">
        <f>IF('Player Data'!E101=1, 0.9, IF('Player Data'!E101=2, 1, 1.1))</f>
        <v>1</v>
      </c>
      <c r="H101">
        <f>IF('Player Data'!I101="C", 1.2, 1)</f>
        <v>1</v>
      </c>
      <c r="I101">
        <f>IF('Player Data'!J101&lt;=240, 1, 1.2)</f>
        <v>1</v>
      </c>
      <c r="J101">
        <v>1.7</v>
      </c>
    </row>
    <row r="102" spans="2:10" x14ac:dyDescent="0.25">
      <c r="B102" t="s">
        <v>152</v>
      </c>
      <c r="C102" t="s">
        <v>147</v>
      </c>
      <c r="D102">
        <v>0.25</v>
      </c>
      <c r="E102">
        <v>0.05</v>
      </c>
      <c r="F102">
        <f>IF('Player Data'!C102&lt;25, 0.8, IF('Player Data'!C102&lt;=29, 1, IF('Player Data'!C102&lt;=34, 1.3, 1.7)))</f>
        <v>1</v>
      </c>
      <c r="G102">
        <f>IF('Player Data'!E102=1, 0.9, IF('Player Data'!E102=2, 1, 1.1))</f>
        <v>1.1000000000000001</v>
      </c>
      <c r="H102">
        <f>IF('Player Data'!I102="C", 1.2, 1)</f>
        <v>1</v>
      </c>
      <c r="I102">
        <f>IF('Player Data'!J102&lt;=240, 1, 1.2)</f>
        <v>1</v>
      </c>
      <c r="J102">
        <v>1.5</v>
      </c>
    </row>
    <row r="103" spans="2:10" x14ac:dyDescent="0.25">
      <c r="B103" t="s">
        <v>152</v>
      </c>
      <c r="C103" t="s">
        <v>148</v>
      </c>
      <c r="D103">
        <v>0.25</v>
      </c>
      <c r="E103">
        <v>0.05</v>
      </c>
      <c r="F103">
        <f>IF('Player Data'!C103&lt;25, 0.8, IF('Player Data'!C103&lt;=29, 1, IF('Player Data'!C103&lt;=34, 1.3, 1.7)))</f>
        <v>1</v>
      </c>
      <c r="G103">
        <f>IF('Player Data'!E103=1, 0.9, IF('Player Data'!E103=2, 1, 1.1))</f>
        <v>1.1000000000000001</v>
      </c>
      <c r="H103">
        <f>IF('Player Data'!I103="C", 1.2, 1)</f>
        <v>1.2</v>
      </c>
      <c r="I103">
        <f>IF('Player Data'!J103&lt;=240, 1, 1.2)</f>
        <v>1.2</v>
      </c>
      <c r="J103">
        <v>1.3</v>
      </c>
    </row>
    <row r="104" spans="2:10" x14ac:dyDescent="0.25">
      <c r="B104" t="s">
        <v>152</v>
      </c>
      <c r="C104" t="s">
        <v>149</v>
      </c>
      <c r="D104">
        <v>0.25</v>
      </c>
      <c r="E104">
        <v>0.05</v>
      </c>
      <c r="F104">
        <f>IF('Player Data'!C104&lt;25, 0.8, IF('Player Data'!C104&lt;=29, 1, IF('Player Data'!C104&lt;=34, 1.3, 1.7)))</f>
        <v>1</v>
      </c>
      <c r="G104">
        <f>IF('Player Data'!E104=1, 0.9, IF('Player Data'!E104=2, 1, 1.1))</f>
        <v>1.1000000000000001</v>
      </c>
      <c r="H104">
        <f>IF('Player Data'!I104="C", 1.2, 1)</f>
        <v>1</v>
      </c>
      <c r="I104">
        <f>IF('Player Data'!J104&lt;=240, 1, 1.2)</f>
        <v>1</v>
      </c>
      <c r="J104">
        <v>1.3</v>
      </c>
    </row>
    <row r="105" spans="2:10" x14ac:dyDescent="0.25">
      <c r="B105" t="s">
        <v>152</v>
      </c>
      <c r="C105" t="s">
        <v>150</v>
      </c>
      <c r="D105">
        <v>0.25</v>
      </c>
      <c r="E105">
        <v>0.05</v>
      </c>
      <c r="F105">
        <f>IF('Player Data'!C105&lt;25, 0.8, IF('Player Data'!C105&lt;=29, 1, IF('Player Data'!C105&lt;=34, 1.3, 1.7)))</f>
        <v>1.3</v>
      </c>
      <c r="G105">
        <f>IF('Player Data'!E105=1, 0.9, IF('Player Data'!E105=2, 1, 1.1))</f>
        <v>1.1000000000000001</v>
      </c>
      <c r="H105">
        <f>IF('Player Data'!I105="C", 1.2, 1)</f>
        <v>1</v>
      </c>
      <c r="I105">
        <f>IF('Player Data'!J105&lt;=240, 1, 1.2)</f>
        <v>1</v>
      </c>
      <c r="J105">
        <v>1.5</v>
      </c>
    </row>
    <row r="106" spans="2:10" x14ac:dyDescent="0.25">
      <c r="B106" t="s">
        <v>152</v>
      </c>
      <c r="C106" t="s">
        <v>151</v>
      </c>
      <c r="D106">
        <v>0.25</v>
      </c>
      <c r="E106">
        <v>0.05</v>
      </c>
      <c r="F106">
        <f>IF('Player Data'!C106&lt;25, 0.8, IF('Player Data'!C106&lt;=29, 1, IF('Player Data'!C106&lt;=34, 1.3, 1.7)))</f>
        <v>1</v>
      </c>
      <c r="G106">
        <f>IF('Player Data'!E106=1, 0.9, IF('Player Data'!E106=2, 1, 1.1))</f>
        <v>0.9</v>
      </c>
      <c r="H106">
        <f>IF('Player Data'!I106="C", 1.2, 1)</f>
        <v>1</v>
      </c>
      <c r="I106">
        <f>IF('Player Data'!J106&lt;=240, 1, 1.2)</f>
        <v>1</v>
      </c>
      <c r="J106">
        <v>1</v>
      </c>
    </row>
    <row r="107" spans="2:10" x14ac:dyDescent="0.25">
      <c r="B107" t="s">
        <v>158</v>
      </c>
      <c r="C107" t="s">
        <v>153</v>
      </c>
      <c r="D107">
        <v>0.25</v>
      </c>
      <c r="E107">
        <v>0.05</v>
      </c>
      <c r="F107">
        <f>IF('Player Data'!C107&lt;25, 0.8, IF('Player Data'!C107&lt;=29, 1, IF('Player Data'!C107&lt;=34, 1.3, 1.7)))</f>
        <v>1.3</v>
      </c>
      <c r="G107">
        <f>IF('Player Data'!E107=1, 0.9, IF('Player Data'!E107=2, 1, 1.1))</f>
        <v>1.1000000000000001</v>
      </c>
      <c r="H107">
        <f>IF('Player Data'!I107="C", 1.2, 1)</f>
        <v>1</v>
      </c>
      <c r="I107">
        <f>IF('Player Data'!J107&lt;=240, 1, 1.2)</f>
        <v>1</v>
      </c>
      <c r="J107">
        <v>1.2</v>
      </c>
    </row>
    <row r="108" spans="2:10" x14ac:dyDescent="0.25">
      <c r="B108" t="s">
        <v>158</v>
      </c>
      <c r="C108" t="s">
        <v>154</v>
      </c>
      <c r="D108">
        <v>0.25</v>
      </c>
      <c r="E108">
        <v>0.05</v>
      </c>
      <c r="F108">
        <f>IF('Player Data'!C108&lt;25, 0.8, IF('Player Data'!C108&lt;=29, 1, IF('Player Data'!C108&lt;=34, 1.3, 1.7)))</f>
        <v>1</v>
      </c>
      <c r="G108">
        <f>IF('Player Data'!E108=1, 0.9, IF('Player Data'!E108=2, 1, 1.1))</f>
        <v>1</v>
      </c>
      <c r="H108">
        <f>IF('Player Data'!I108="C", 1.2, 1)</f>
        <v>1</v>
      </c>
      <c r="I108">
        <f>IF('Player Data'!J108&lt;=240, 1, 1.2)</f>
        <v>1</v>
      </c>
      <c r="J108">
        <v>1.2</v>
      </c>
    </row>
    <row r="109" spans="2:10" x14ac:dyDescent="0.25">
      <c r="B109" t="s">
        <v>158</v>
      </c>
      <c r="C109" t="s">
        <v>155</v>
      </c>
      <c r="D109">
        <v>0.25</v>
      </c>
      <c r="E109">
        <v>0.05</v>
      </c>
      <c r="F109">
        <f>IF('Player Data'!C109&lt;25, 0.8, IF('Player Data'!C109&lt;=29, 1, IF('Player Data'!C109&lt;=34, 1.3, 1.7)))</f>
        <v>1</v>
      </c>
      <c r="G109">
        <f>IF('Player Data'!E109=1, 0.9, IF('Player Data'!E109=2, 1, 1.1))</f>
        <v>1</v>
      </c>
      <c r="H109">
        <f>IF('Player Data'!I109="C", 1.2, 1)</f>
        <v>1.2</v>
      </c>
      <c r="I109">
        <f>IF('Player Data'!J109&lt;=240, 1, 1.2)</f>
        <v>1.2</v>
      </c>
      <c r="J109">
        <v>1</v>
      </c>
    </row>
    <row r="110" spans="2:10" x14ac:dyDescent="0.25">
      <c r="B110" t="s">
        <v>158</v>
      </c>
      <c r="C110" t="s">
        <v>156</v>
      </c>
      <c r="D110">
        <v>0.25</v>
      </c>
      <c r="E110">
        <v>0.05</v>
      </c>
      <c r="F110">
        <f>IF('Player Data'!C110&lt;25, 0.8, IF('Player Data'!C110&lt;=29, 1, IF('Player Data'!C110&lt;=34, 1.3, 1.7)))</f>
        <v>1</v>
      </c>
      <c r="G110">
        <f>IF('Player Data'!E110=1, 0.9, IF('Player Data'!E110=2, 1, 1.1))</f>
        <v>1</v>
      </c>
      <c r="H110">
        <f>IF('Player Data'!I110="C", 1.2, 1)</f>
        <v>1</v>
      </c>
      <c r="I110">
        <f>IF('Player Data'!J110&lt;=240, 1, 1.2)</f>
        <v>1</v>
      </c>
      <c r="J110">
        <v>1.2</v>
      </c>
    </row>
    <row r="111" spans="2:10" x14ac:dyDescent="0.25">
      <c r="B111" t="s">
        <v>158</v>
      </c>
      <c r="C111" t="s">
        <v>157</v>
      </c>
      <c r="D111">
        <v>0.25</v>
      </c>
      <c r="E111">
        <v>0.05</v>
      </c>
      <c r="F111">
        <f>IF('Player Data'!C111&lt;25, 0.8, IF('Player Data'!C111&lt;=29, 1, IF('Player Data'!C111&lt;=34, 1.3, 1.7)))</f>
        <v>1</v>
      </c>
      <c r="G111">
        <f>IF('Player Data'!E111=1, 0.9, IF('Player Data'!E111=2, 1, 1.1))</f>
        <v>1.1000000000000001</v>
      </c>
      <c r="H111">
        <f>IF('Player Data'!I111="C", 1.2, 1)</f>
        <v>1</v>
      </c>
      <c r="I111">
        <f>IF('Player Data'!J111&lt;=240, 1, 1.2)</f>
        <v>1</v>
      </c>
      <c r="J111">
        <v>1.3</v>
      </c>
    </row>
    <row r="112" spans="2:10" x14ac:dyDescent="0.25">
      <c r="B112" t="s">
        <v>164</v>
      </c>
      <c r="C112" t="s">
        <v>159</v>
      </c>
      <c r="D112">
        <v>0.25</v>
      </c>
      <c r="E112">
        <v>0.05</v>
      </c>
      <c r="F112">
        <f>IF('Player Data'!C112&lt;25, 0.8, IF('Player Data'!C112&lt;=29, 1, IF('Player Data'!C112&lt;=34, 1.3, 1.7)))</f>
        <v>0.8</v>
      </c>
      <c r="G112">
        <f>IF('Player Data'!E112=1, 0.9, IF('Player Data'!E112=2, 1, 1.1))</f>
        <v>1.1000000000000001</v>
      </c>
      <c r="H112">
        <f>IF('Player Data'!I112="C", 1.2, 1)</f>
        <v>1</v>
      </c>
      <c r="I112">
        <f>IF('Player Data'!J112&lt;=240, 1, 1.2)</f>
        <v>1</v>
      </c>
      <c r="J112">
        <v>1.2</v>
      </c>
    </row>
    <row r="113" spans="2:10" x14ac:dyDescent="0.25">
      <c r="B113" t="s">
        <v>164</v>
      </c>
      <c r="C113" t="s">
        <v>160</v>
      </c>
      <c r="D113">
        <v>0.25</v>
      </c>
      <c r="E113">
        <v>0.05</v>
      </c>
      <c r="F113">
        <f>IF('Player Data'!C113&lt;25, 0.8, IF('Player Data'!C113&lt;=29, 1, IF('Player Data'!C113&lt;=34, 1.3, 1.7)))</f>
        <v>0.8</v>
      </c>
      <c r="G113">
        <f>IF('Player Data'!E113=1, 0.9, IF('Player Data'!E113=2, 1, 1.1))</f>
        <v>1.1000000000000001</v>
      </c>
      <c r="H113">
        <f>IF('Player Data'!I113="C", 1.2, 1)</f>
        <v>1</v>
      </c>
      <c r="I113">
        <f>IF('Player Data'!J113&lt;=240, 1, 1.2)</f>
        <v>1</v>
      </c>
      <c r="J113">
        <v>1.7</v>
      </c>
    </row>
    <row r="114" spans="2:10" x14ac:dyDescent="0.25">
      <c r="B114" t="s">
        <v>164</v>
      </c>
      <c r="C114" t="s">
        <v>161</v>
      </c>
      <c r="D114">
        <v>0.25</v>
      </c>
      <c r="E114">
        <v>0.05</v>
      </c>
      <c r="F114">
        <f>IF('Player Data'!C114&lt;25, 0.8, IF('Player Data'!C114&lt;=29, 1, IF('Player Data'!C114&lt;=34, 1.3, 1.7)))</f>
        <v>1</v>
      </c>
      <c r="G114">
        <f>IF('Player Data'!E114=1, 0.9, IF('Player Data'!E114=2, 1, 1.1))</f>
        <v>1.1000000000000001</v>
      </c>
      <c r="H114">
        <f>IF('Player Data'!I114="C", 1.2, 1)</f>
        <v>1.2</v>
      </c>
      <c r="I114">
        <f>IF('Player Data'!J114&lt;=240, 1, 1.2)</f>
        <v>1.2</v>
      </c>
      <c r="J114">
        <v>1.3</v>
      </c>
    </row>
    <row r="115" spans="2:10" x14ac:dyDescent="0.25">
      <c r="B115" t="s">
        <v>164</v>
      </c>
      <c r="C115" t="s">
        <v>162</v>
      </c>
      <c r="D115">
        <v>0.25</v>
      </c>
      <c r="E115">
        <v>0.05</v>
      </c>
      <c r="F115">
        <f>IF('Player Data'!C115&lt;25, 0.8, IF('Player Data'!C115&lt;=29, 1, IF('Player Data'!C115&lt;=34, 1.3, 1.7)))</f>
        <v>1</v>
      </c>
      <c r="G115">
        <f>IF('Player Data'!E115=1, 0.9, IF('Player Data'!E115=2, 1, 1.1))</f>
        <v>1.1000000000000001</v>
      </c>
      <c r="H115">
        <f>IF('Player Data'!I115="C", 1.2, 1)</f>
        <v>1.2</v>
      </c>
      <c r="I115">
        <f>IF('Player Data'!J115&lt;=240, 1, 1.2)</f>
        <v>1</v>
      </c>
      <c r="J115">
        <v>1.8</v>
      </c>
    </row>
    <row r="116" spans="2:10" x14ac:dyDescent="0.25">
      <c r="B116" t="s">
        <v>164</v>
      </c>
      <c r="C116" t="s">
        <v>163</v>
      </c>
      <c r="D116">
        <v>0.25</v>
      </c>
      <c r="E116">
        <v>0.05</v>
      </c>
      <c r="F116">
        <f>IF('Player Data'!C116&lt;25, 0.8, IF('Player Data'!C116&lt;=29, 1, IF('Player Data'!C116&lt;=34, 1.3, 1.7)))</f>
        <v>1.3</v>
      </c>
      <c r="G116">
        <f>IF('Player Data'!E116=1, 0.9, IF('Player Data'!E116=2, 1, 1.1))</f>
        <v>1</v>
      </c>
      <c r="H116">
        <f>IF('Player Data'!I116="C", 1.2, 1)</f>
        <v>1</v>
      </c>
      <c r="I116">
        <f>IF('Player Data'!J116&lt;=240, 1, 1.2)</f>
        <v>1</v>
      </c>
      <c r="J116">
        <v>1</v>
      </c>
    </row>
    <row r="117" spans="2:10" x14ac:dyDescent="0.25">
      <c r="B117" t="s">
        <v>170</v>
      </c>
      <c r="C117" t="s">
        <v>165</v>
      </c>
      <c r="D117">
        <v>0.25</v>
      </c>
      <c r="E117">
        <v>0.05</v>
      </c>
      <c r="F117">
        <f>IF('Player Data'!C117&lt;25, 0.8, IF('Player Data'!C117&lt;=29, 1, IF('Player Data'!C117&lt;=34, 1.3, 1.7)))</f>
        <v>1.3</v>
      </c>
      <c r="G117">
        <f>IF('Player Data'!E117=1, 0.9, IF('Player Data'!E117=2, 1, 1.1))</f>
        <v>1.1000000000000001</v>
      </c>
      <c r="H117">
        <f>IF('Player Data'!I117="C", 1.2, 1)</f>
        <v>1.2</v>
      </c>
      <c r="I117">
        <f>IF('Player Data'!J117&lt;=240, 1, 1.2)</f>
        <v>1.2</v>
      </c>
      <c r="J117">
        <v>1.8</v>
      </c>
    </row>
    <row r="118" spans="2:10" x14ac:dyDescent="0.25">
      <c r="B118" t="s">
        <v>170</v>
      </c>
      <c r="C118" t="s">
        <v>166</v>
      </c>
      <c r="D118">
        <v>0.25</v>
      </c>
      <c r="E118">
        <v>0.05</v>
      </c>
      <c r="F118">
        <f>IF('Player Data'!C118&lt;25, 0.8, IF('Player Data'!C118&lt;=29, 1, IF('Player Data'!C118&lt;=34, 1.3, 1.7)))</f>
        <v>0.8</v>
      </c>
      <c r="G118">
        <f>IF('Player Data'!E118=1, 0.9, IF('Player Data'!E118=2, 1, 1.1))</f>
        <v>1.1000000000000001</v>
      </c>
      <c r="H118">
        <f>IF('Player Data'!I118="C", 1.2, 1)</f>
        <v>1</v>
      </c>
      <c r="I118">
        <f>IF('Player Data'!J118&lt;=240, 1, 1.2)</f>
        <v>1</v>
      </c>
      <c r="J118">
        <v>1.2</v>
      </c>
    </row>
    <row r="119" spans="2:10" x14ac:dyDescent="0.25">
      <c r="B119" t="s">
        <v>170</v>
      </c>
      <c r="C119" t="s">
        <v>167</v>
      </c>
      <c r="D119">
        <v>0.25</v>
      </c>
      <c r="E119">
        <v>0.05</v>
      </c>
      <c r="F119">
        <f>IF('Player Data'!C119&lt;25, 0.8, IF('Player Data'!C119&lt;=29, 1, IF('Player Data'!C119&lt;=34, 1.3, 1.7)))</f>
        <v>1.7</v>
      </c>
      <c r="G119">
        <f>IF('Player Data'!E119=1, 0.9, IF('Player Data'!E119=2, 1, 1.1))</f>
        <v>1.1000000000000001</v>
      </c>
      <c r="H119">
        <f>IF('Player Data'!I119="C", 1.2, 1)</f>
        <v>1</v>
      </c>
      <c r="I119">
        <f>IF('Player Data'!J119&lt;=240, 1, 1.2)</f>
        <v>1</v>
      </c>
      <c r="J119">
        <v>1.8</v>
      </c>
    </row>
    <row r="120" spans="2:10" x14ac:dyDescent="0.25">
      <c r="B120" t="s">
        <v>170</v>
      </c>
      <c r="C120" t="s">
        <v>168</v>
      </c>
      <c r="D120">
        <v>0.25</v>
      </c>
      <c r="E120">
        <v>0.05</v>
      </c>
      <c r="F120">
        <f>IF('Player Data'!C120&lt;25, 0.8, IF('Player Data'!C120&lt;=29, 1, IF('Player Data'!C120&lt;=34, 1.3, 1.7)))</f>
        <v>0.8</v>
      </c>
      <c r="G120">
        <f>IF('Player Data'!E120=1, 0.9, IF('Player Data'!E120=2, 1, 1.1))</f>
        <v>1.1000000000000001</v>
      </c>
      <c r="H120">
        <f>IF('Player Data'!I120="C", 1.2, 1)</f>
        <v>1</v>
      </c>
      <c r="I120">
        <f>IF('Player Data'!J120&lt;=240, 1, 1.2)</f>
        <v>1</v>
      </c>
      <c r="J120">
        <v>1.7</v>
      </c>
    </row>
    <row r="121" spans="2:10" x14ac:dyDescent="0.25">
      <c r="B121" t="s">
        <v>170</v>
      </c>
      <c r="C121" t="s">
        <v>169</v>
      </c>
      <c r="D121">
        <v>0.25</v>
      </c>
      <c r="E121">
        <v>0.05</v>
      </c>
      <c r="F121">
        <f>IF('Player Data'!C121&lt;25, 0.8, IF('Player Data'!C121&lt;=29, 1, IF('Player Data'!C121&lt;=34, 1.3, 1.7)))</f>
        <v>1</v>
      </c>
      <c r="G121">
        <f>IF('Player Data'!E121=1, 0.9, IF('Player Data'!E121=2, 1, 1.1))</f>
        <v>0.9</v>
      </c>
      <c r="H121">
        <f>IF('Player Data'!I121="C", 1.2, 1)</f>
        <v>1</v>
      </c>
      <c r="I121">
        <f>IF('Player Data'!J121&lt;=240, 1, 1.2)</f>
        <v>1</v>
      </c>
      <c r="J121">
        <v>1.5</v>
      </c>
    </row>
    <row r="122" spans="2:10" x14ac:dyDescent="0.25">
      <c r="B122" t="s">
        <v>176</v>
      </c>
      <c r="C122" t="s">
        <v>171</v>
      </c>
      <c r="D122">
        <v>0.25</v>
      </c>
      <c r="E122">
        <v>0.05</v>
      </c>
      <c r="F122">
        <f>IF('Player Data'!C122&lt;25, 0.8, IF('Player Data'!C122&lt;=29, 1, IF('Player Data'!C122&lt;=34, 1.3, 1.7)))</f>
        <v>1.3</v>
      </c>
      <c r="G122">
        <f>IF('Player Data'!E122=1, 0.9, IF('Player Data'!E122=2, 1, 1.1))</f>
        <v>1.1000000000000001</v>
      </c>
      <c r="H122">
        <f>IF('Player Data'!I122="C", 1.2, 1)</f>
        <v>1</v>
      </c>
      <c r="I122">
        <f>IF('Player Data'!J122&lt;=240, 1, 1.2)</f>
        <v>1</v>
      </c>
      <c r="J122">
        <v>1.3</v>
      </c>
    </row>
    <row r="123" spans="2:10" x14ac:dyDescent="0.25">
      <c r="B123" t="s">
        <v>176</v>
      </c>
      <c r="C123" t="s">
        <v>172</v>
      </c>
      <c r="D123">
        <v>0.25</v>
      </c>
      <c r="E123">
        <v>0.05</v>
      </c>
      <c r="F123">
        <f>IF('Player Data'!C123&lt;25, 0.8, IF('Player Data'!C123&lt;=29, 1, IF('Player Data'!C123&lt;=34, 1.3, 1.7)))</f>
        <v>0.8</v>
      </c>
      <c r="G123">
        <f>IF('Player Data'!E123=1, 0.9, IF('Player Data'!E123=2, 1, 1.1))</f>
        <v>1.1000000000000001</v>
      </c>
      <c r="H123">
        <f>IF('Player Data'!I123="C", 1.2, 1)</f>
        <v>1</v>
      </c>
      <c r="I123">
        <f>IF('Player Data'!J123&lt;=240, 1, 1.2)</f>
        <v>1</v>
      </c>
      <c r="J123">
        <v>1.2</v>
      </c>
    </row>
    <row r="124" spans="2:10" x14ac:dyDescent="0.25">
      <c r="B124" t="s">
        <v>176</v>
      </c>
      <c r="C124" t="s">
        <v>173</v>
      </c>
      <c r="D124">
        <v>0.25</v>
      </c>
      <c r="E124">
        <v>0.05</v>
      </c>
      <c r="F124">
        <f>IF('Player Data'!C124&lt;25, 0.8, IF('Player Data'!C124&lt;=29, 1, IF('Player Data'!C124&lt;=34, 1.3, 1.7)))</f>
        <v>1</v>
      </c>
      <c r="G124">
        <f>IF('Player Data'!E124=1, 0.9, IF('Player Data'!E124=2, 1, 1.1))</f>
        <v>0.9</v>
      </c>
      <c r="H124">
        <f>IF('Player Data'!I124="C", 1.2, 1)</f>
        <v>1.2</v>
      </c>
      <c r="I124">
        <f>IF('Player Data'!J124&lt;=240, 1, 1.2)</f>
        <v>1.2</v>
      </c>
      <c r="J124">
        <v>1.1000000000000001</v>
      </c>
    </row>
    <row r="125" spans="2:10" x14ac:dyDescent="0.25">
      <c r="B125" t="s">
        <v>176</v>
      </c>
      <c r="C125" t="s">
        <v>174</v>
      </c>
      <c r="D125">
        <v>0.25</v>
      </c>
      <c r="E125">
        <v>0.05</v>
      </c>
      <c r="F125">
        <f>IF('Player Data'!C125&lt;25, 0.8, IF('Player Data'!C125&lt;=29, 1, IF('Player Data'!C125&lt;=34, 1.3, 1.7)))</f>
        <v>1</v>
      </c>
      <c r="G125">
        <f>IF('Player Data'!E125=1, 0.9, IF('Player Data'!E125=2, 1, 1.1))</f>
        <v>0.9</v>
      </c>
      <c r="H125">
        <f>IF('Player Data'!I125="C", 1.2, 1)</f>
        <v>1</v>
      </c>
      <c r="I125">
        <f>IF('Player Data'!J125&lt;=240, 1, 1.2)</f>
        <v>1</v>
      </c>
      <c r="J125">
        <v>1.5</v>
      </c>
    </row>
    <row r="126" spans="2:10" x14ac:dyDescent="0.25">
      <c r="B126" t="s">
        <v>176</v>
      </c>
      <c r="C126" t="s">
        <v>175</v>
      </c>
      <c r="D126">
        <v>0.25</v>
      </c>
      <c r="E126">
        <v>0.05</v>
      </c>
      <c r="F126">
        <f>IF('Player Data'!C126&lt;25, 0.8, IF('Player Data'!C126&lt;=29, 1, IF('Player Data'!C126&lt;=34, 1.3, 1.7)))</f>
        <v>0.8</v>
      </c>
      <c r="G126">
        <f>IF('Player Data'!E126=1, 0.9, IF('Player Data'!E126=2, 1, 1.1))</f>
        <v>1</v>
      </c>
      <c r="H126">
        <f>IF('Player Data'!I126="C", 1.2, 1)</f>
        <v>1</v>
      </c>
      <c r="I126">
        <f>IF('Player Data'!J126&lt;=240, 1, 1.2)</f>
        <v>1</v>
      </c>
      <c r="J126">
        <v>1.1000000000000001</v>
      </c>
    </row>
    <row r="127" spans="2:10" x14ac:dyDescent="0.25">
      <c r="B127" t="s">
        <v>182</v>
      </c>
      <c r="C127" t="s">
        <v>177</v>
      </c>
      <c r="D127">
        <v>0.25</v>
      </c>
      <c r="E127">
        <v>0.05</v>
      </c>
      <c r="F127">
        <f>IF('Player Data'!C127&lt;25, 0.8, IF('Player Data'!C127&lt;=29, 1, IF('Player Data'!C127&lt;=34, 1.3, 1.7)))</f>
        <v>1</v>
      </c>
      <c r="G127">
        <f>IF('Player Data'!E127=1, 0.9, IF('Player Data'!E127=2, 1, 1.1))</f>
        <v>1.1000000000000001</v>
      </c>
      <c r="H127">
        <f>IF('Player Data'!I127="C", 1.2, 1)</f>
        <v>1.2</v>
      </c>
      <c r="I127">
        <f>IF('Player Data'!J127&lt;=240, 1, 1.2)</f>
        <v>1</v>
      </c>
      <c r="J127">
        <v>1.2</v>
      </c>
    </row>
    <row r="128" spans="2:10" x14ac:dyDescent="0.25">
      <c r="B128" t="s">
        <v>182</v>
      </c>
      <c r="C128" t="s">
        <v>178</v>
      </c>
      <c r="D128">
        <v>0.25</v>
      </c>
      <c r="E128">
        <v>0.05</v>
      </c>
      <c r="F128">
        <f>IF('Player Data'!C128&lt;25, 0.8, IF('Player Data'!C128&lt;=29, 1, IF('Player Data'!C128&lt;=34, 1.3, 1.7)))</f>
        <v>1.3</v>
      </c>
      <c r="G128">
        <f>IF('Player Data'!E128=1, 0.9, IF('Player Data'!E128=2, 1, 1.1))</f>
        <v>1</v>
      </c>
      <c r="H128">
        <f>IF('Player Data'!I128="C", 1.2, 1)</f>
        <v>1</v>
      </c>
      <c r="I128">
        <f>IF('Player Data'!J128&lt;=240, 1, 1.2)</f>
        <v>1</v>
      </c>
      <c r="J128">
        <v>1.5</v>
      </c>
    </row>
    <row r="129" spans="2:10" x14ac:dyDescent="0.25">
      <c r="B129" t="s">
        <v>182</v>
      </c>
      <c r="C129" t="s">
        <v>179</v>
      </c>
      <c r="D129">
        <v>0.25</v>
      </c>
      <c r="E129">
        <v>0.05</v>
      </c>
      <c r="F129">
        <f>IF('Player Data'!C129&lt;25, 0.8, IF('Player Data'!C129&lt;=29, 1, IF('Player Data'!C129&lt;=34, 1.3, 1.7)))</f>
        <v>1</v>
      </c>
      <c r="G129">
        <f>IF('Player Data'!E129=1, 0.9, IF('Player Data'!E129=2, 1, 1.1))</f>
        <v>1.1000000000000001</v>
      </c>
      <c r="H129">
        <f>IF('Player Data'!I129="C", 1.2, 1)</f>
        <v>1</v>
      </c>
      <c r="I129">
        <f>IF('Player Data'!J129&lt;=240, 1, 1.2)</f>
        <v>1</v>
      </c>
      <c r="J129">
        <v>1</v>
      </c>
    </row>
    <row r="130" spans="2:10" x14ac:dyDescent="0.25">
      <c r="B130" t="s">
        <v>182</v>
      </c>
      <c r="C130" t="s">
        <v>180</v>
      </c>
      <c r="D130">
        <v>0.25</v>
      </c>
      <c r="E130">
        <v>0.05</v>
      </c>
      <c r="F130">
        <f>IF('Player Data'!C130&lt;25, 0.8, IF('Player Data'!C130&lt;=29, 1, IF('Player Data'!C130&lt;=34, 1.3, 1.7)))</f>
        <v>1.7</v>
      </c>
      <c r="G130">
        <f>IF('Player Data'!E130=1, 0.9, IF('Player Data'!E130=2, 1, 1.1))</f>
        <v>1</v>
      </c>
      <c r="H130">
        <f>IF('Player Data'!I130="C", 1.2, 1)</f>
        <v>1</v>
      </c>
      <c r="I130">
        <f>IF('Player Data'!J130&lt;=240, 1, 1.2)</f>
        <v>1</v>
      </c>
      <c r="J130">
        <v>1.1000000000000001</v>
      </c>
    </row>
    <row r="131" spans="2:10" x14ac:dyDescent="0.25">
      <c r="B131" t="s">
        <v>182</v>
      </c>
      <c r="C131" t="s">
        <v>181</v>
      </c>
      <c r="D131">
        <v>0.25</v>
      </c>
      <c r="E131">
        <v>0.05</v>
      </c>
      <c r="F131">
        <f>IF('Player Data'!C131&lt;25, 0.8, IF('Player Data'!C131&lt;=29, 1, IF('Player Data'!C131&lt;=34, 1.3, 1.7)))</f>
        <v>1.3</v>
      </c>
      <c r="G131">
        <f>IF('Player Data'!E131=1, 0.9, IF('Player Data'!E131=2, 1, 1.1))</f>
        <v>1</v>
      </c>
      <c r="H131">
        <f>IF('Player Data'!I131="C", 1.2, 1)</f>
        <v>1.2</v>
      </c>
      <c r="I131">
        <f>IF('Player Data'!J131&lt;=240, 1, 1.2)</f>
        <v>1.2</v>
      </c>
      <c r="J131">
        <v>1.1000000000000001</v>
      </c>
    </row>
    <row r="132" spans="2:10" x14ac:dyDescent="0.25">
      <c r="B132" t="s">
        <v>188</v>
      </c>
      <c r="C132" t="s">
        <v>183</v>
      </c>
      <c r="D132">
        <v>0.25</v>
      </c>
      <c r="E132">
        <v>0.05</v>
      </c>
      <c r="F132">
        <f>IF('Player Data'!C132&lt;25, 0.8, IF('Player Data'!C132&lt;=29, 1, IF('Player Data'!C132&lt;=34, 1.3, 1.7)))</f>
        <v>0.8</v>
      </c>
      <c r="G132">
        <f>IF('Player Data'!E132=1, 0.9, IF('Player Data'!E132=2, 1, 1.1))</f>
        <v>1.1000000000000001</v>
      </c>
      <c r="H132">
        <f>IF('Player Data'!I132="C", 1.2, 1)</f>
        <v>1</v>
      </c>
      <c r="I132">
        <f>IF('Player Data'!J132&lt;=240, 1, 1.2)</f>
        <v>1</v>
      </c>
      <c r="J132">
        <v>1.3</v>
      </c>
    </row>
    <row r="133" spans="2:10" x14ac:dyDescent="0.25">
      <c r="B133" t="s">
        <v>188</v>
      </c>
      <c r="C133" t="s">
        <v>184</v>
      </c>
      <c r="D133">
        <v>0.25</v>
      </c>
      <c r="E133">
        <v>0.05</v>
      </c>
      <c r="F133">
        <f>IF('Player Data'!C133&lt;25, 0.8, IF('Player Data'!C133&lt;=29, 1, IF('Player Data'!C133&lt;=34, 1.3, 1.7)))</f>
        <v>1</v>
      </c>
      <c r="G133">
        <f>IF('Player Data'!E133=1, 0.9, IF('Player Data'!E133=2, 1, 1.1))</f>
        <v>0.9</v>
      </c>
      <c r="H133">
        <f>IF('Player Data'!I133="C", 1.2, 1)</f>
        <v>1</v>
      </c>
      <c r="I133">
        <f>IF('Player Data'!J133&lt;=240, 1, 1.2)</f>
        <v>1</v>
      </c>
      <c r="J133">
        <v>1.3</v>
      </c>
    </row>
    <row r="134" spans="2:10" x14ac:dyDescent="0.25">
      <c r="B134" t="s">
        <v>188</v>
      </c>
      <c r="C134" t="s">
        <v>185</v>
      </c>
      <c r="D134">
        <v>0.25</v>
      </c>
      <c r="E134">
        <v>0.05</v>
      </c>
      <c r="F134">
        <f>IF('Player Data'!C134&lt;25, 0.8, IF('Player Data'!C134&lt;=29, 1, IF('Player Data'!C134&lt;=34, 1.3, 1.7)))</f>
        <v>1</v>
      </c>
      <c r="G134">
        <f>IF('Player Data'!E134=1, 0.9, IF('Player Data'!E134=2, 1, 1.1))</f>
        <v>1</v>
      </c>
      <c r="H134">
        <f>IF('Player Data'!I134="C", 1.2, 1)</f>
        <v>1</v>
      </c>
      <c r="I134">
        <f>IF('Player Data'!J134&lt;=240, 1, 1.2)</f>
        <v>1</v>
      </c>
      <c r="J134">
        <v>0.9</v>
      </c>
    </row>
    <row r="135" spans="2:10" x14ac:dyDescent="0.25">
      <c r="B135" t="s">
        <v>188</v>
      </c>
      <c r="C135" t="s">
        <v>186</v>
      </c>
      <c r="D135">
        <v>0.25</v>
      </c>
      <c r="E135">
        <v>0.05</v>
      </c>
      <c r="F135">
        <f>IF('Player Data'!C135&lt;25, 0.8, IF('Player Data'!C135&lt;=29, 1, IF('Player Data'!C135&lt;=34, 1.3, 1.7)))</f>
        <v>0.8</v>
      </c>
      <c r="G135">
        <f>IF('Player Data'!E135=1, 0.9, IF('Player Data'!E135=2, 1, 1.1))</f>
        <v>1.1000000000000001</v>
      </c>
      <c r="H135">
        <f>IF('Player Data'!I135="C", 1.2, 1)</f>
        <v>1</v>
      </c>
      <c r="I135">
        <f>IF('Player Data'!J135&lt;=240, 1, 1.2)</f>
        <v>1</v>
      </c>
      <c r="J135">
        <v>0.9</v>
      </c>
    </row>
    <row r="136" spans="2:10" x14ac:dyDescent="0.25">
      <c r="B136" t="s">
        <v>188</v>
      </c>
      <c r="C136" t="s">
        <v>187</v>
      </c>
      <c r="D136">
        <v>0.25</v>
      </c>
      <c r="E136">
        <v>0.05</v>
      </c>
      <c r="F136">
        <f>IF('Player Data'!C136&lt;25, 0.8, IF('Player Data'!C136&lt;=29, 1, IF('Player Data'!C136&lt;=34, 1.3, 1.7)))</f>
        <v>0.8</v>
      </c>
      <c r="G136">
        <f>IF('Player Data'!E136=1, 0.9, IF('Player Data'!E136=2, 1, 1.1))</f>
        <v>1</v>
      </c>
      <c r="H136">
        <f>IF('Player Data'!I136="C", 1.2, 1)</f>
        <v>1.2</v>
      </c>
      <c r="I136">
        <f>IF('Player Data'!J136&lt;=240, 1, 1.2)</f>
        <v>1</v>
      </c>
      <c r="J136">
        <v>1.3</v>
      </c>
    </row>
    <row r="137" spans="2:10" x14ac:dyDescent="0.25">
      <c r="B137" t="s">
        <v>194</v>
      </c>
      <c r="C137" t="s">
        <v>189</v>
      </c>
      <c r="D137">
        <v>0.25</v>
      </c>
      <c r="E137">
        <v>0.05</v>
      </c>
      <c r="F137">
        <f>IF('Player Data'!C137&lt;25, 0.8, IF('Player Data'!C137&lt;=29, 1, IF('Player Data'!C137&lt;=34, 1.3, 1.7)))</f>
        <v>0.8</v>
      </c>
      <c r="G137">
        <f>IF('Player Data'!E137=1, 0.9, IF('Player Data'!E137=2, 1, 1.1))</f>
        <v>1.1000000000000001</v>
      </c>
      <c r="H137">
        <f>IF('Player Data'!I137="C", 1.2, 1)</f>
        <v>1</v>
      </c>
      <c r="I137">
        <f>IF('Player Data'!J137&lt;=240, 1, 1.2)</f>
        <v>1</v>
      </c>
      <c r="J137">
        <v>1.3</v>
      </c>
    </row>
    <row r="138" spans="2:10" x14ac:dyDescent="0.25">
      <c r="B138" t="s">
        <v>194</v>
      </c>
      <c r="C138" t="s">
        <v>190</v>
      </c>
      <c r="D138">
        <v>0.25</v>
      </c>
      <c r="E138">
        <v>0.05</v>
      </c>
      <c r="F138">
        <f>IF('Player Data'!C138&lt;25, 0.8, IF('Player Data'!C138&lt;=29, 1, IF('Player Data'!C138&lt;=34, 1.3, 1.7)))</f>
        <v>1</v>
      </c>
      <c r="G138">
        <f>IF('Player Data'!E138=1, 0.9, IF('Player Data'!E138=2, 1, 1.1))</f>
        <v>1.1000000000000001</v>
      </c>
      <c r="H138">
        <f>IF('Player Data'!I138="C", 1.2, 1)</f>
        <v>1</v>
      </c>
      <c r="I138">
        <f>IF('Player Data'!J138&lt;=240, 1, 1.2)</f>
        <v>1</v>
      </c>
      <c r="J138">
        <v>1.2</v>
      </c>
    </row>
    <row r="139" spans="2:10" x14ac:dyDescent="0.25">
      <c r="B139" t="s">
        <v>194</v>
      </c>
      <c r="C139" t="s">
        <v>191</v>
      </c>
      <c r="D139">
        <v>0.25</v>
      </c>
      <c r="E139">
        <v>0.05</v>
      </c>
      <c r="F139">
        <f>IF('Player Data'!C139&lt;25, 0.8, IF('Player Data'!C139&lt;=29, 1, IF('Player Data'!C139&lt;=34, 1.3, 1.7)))</f>
        <v>1</v>
      </c>
      <c r="G139">
        <f>IF('Player Data'!E139=1, 0.9, IF('Player Data'!E139=2, 1, 1.1))</f>
        <v>1.1000000000000001</v>
      </c>
      <c r="H139">
        <f>IF('Player Data'!I139="C", 1.2, 1)</f>
        <v>1</v>
      </c>
      <c r="I139">
        <f>IF('Player Data'!J139&lt;=240, 1, 1.2)</f>
        <v>1</v>
      </c>
      <c r="J139">
        <v>1.5</v>
      </c>
    </row>
    <row r="140" spans="2:10" x14ac:dyDescent="0.25">
      <c r="B140" t="s">
        <v>194</v>
      </c>
      <c r="C140" t="s">
        <v>192</v>
      </c>
      <c r="D140">
        <v>0.25</v>
      </c>
      <c r="E140">
        <v>0.05</v>
      </c>
      <c r="F140">
        <f>IF('Player Data'!C140&lt;25, 0.8, IF('Player Data'!C140&lt;=29, 1, IF('Player Data'!C140&lt;=34, 1.3, 1.7)))</f>
        <v>0.8</v>
      </c>
      <c r="G140">
        <f>IF('Player Data'!E140=1, 0.9, IF('Player Data'!E140=2, 1, 1.1))</f>
        <v>1</v>
      </c>
      <c r="H140">
        <f>IF('Player Data'!I140="C", 1.2, 1)</f>
        <v>1</v>
      </c>
      <c r="I140">
        <f>IF('Player Data'!J140&lt;=240, 1, 1.2)</f>
        <v>1</v>
      </c>
      <c r="J140">
        <v>1</v>
      </c>
    </row>
    <row r="141" spans="2:10" x14ac:dyDescent="0.25">
      <c r="B141" t="s">
        <v>194</v>
      </c>
      <c r="C141" t="s">
        <v>193</v>
      </c>
      <c r="D141">
        <v>0.25</v>
      </c>
      <c r="E141">
        <v>0.05</v>
      </c>
      <c r="F141">
        <f>IF('Player Data'!C141&lt;25, 0.8, IF('Player Data'!C141&lt;=29, 1, IF('Player Data'!C141&lt;=34, 1.3, 1.7)))</f>
        <v>1</v>
      </c>
      <c r="G141">
        <f>IF('Player Data'!E141=1, 0.9, IF('Player Data'!E141=2, 1, 1.1))</f>
        <v>1</v>
      </c>
      <c r="H141">
        <f>IF('Player Data'!I141="C", 1.2, 1)</f>
        <v>1.2</v>
      </c>
      <c r="I141">
        <f>IF('Player Data'!J141&lt;=240, 1, 1.2)</f>
        <v>1.2</v>
      </c>
      <c r="J141">
        <v>1.2</v>
      </c>
    </row>
    <row r="142" spans="2:10" x14ac:dyDescent="0.25">
      <c r="B142" t="s">
        <v>200</v>
      </c>
      <c r="C142" t="s">
        <v>195</v>
      </c>
      <c r="D142">
        <v>0.25</v>
      </c>
      <c r="E142">
        <v>0.05</v>
      </c>
      <c r="F142">
        <f>IF('Player Data'!C142&lt;25, 0.8, IF('Player Data'!C142&lt;=29, 1, IF('Player Data'!C142&lt;=34, 1.3, 1.7)))</f>
        <v>1</v>
      </c>
      <c r="G142">
        <f>IF('Player Data'!E142=1, 0.9, IF('Player Data'!E142=2, 1, 1.1))</f>
        <v>1.1000000000000001</v>
      </c>
      <c r="H142">
        <f>IF('Player Data'!I142="C", 1.2, 1)</f>
        <v>1</v>
      </c>
      <c r="I142">
        <f>IF('Player Data'!J142&lt;=240, 1, 1.2)</f>
        <v>1</v>
      </c>
      <c r="J142">
        <v>1.5</v>
      </c>
    </row>
    <row r="143" spans="2:10" x14ac:dyDescent="0.25">
      <c r="B143" t="s">
        <v>200</v>
      </c>
      <c r="C143" t="s">
        <v>196</v>
      </c>
      <c r="D143">
        <v>0.25</v>
      </c>
      <c r="E143">
        <v>0.05</v>
      </c>
      <c r="F143">
        <f>IF('Player Data'!C143&lt;25, 0.8, IF('Player Data'!C143&lt;=29, 1, IF('Player Data'!C143&lt;=34, 1.3, 1.7)))</f>
        <v>1</v>
      </c>
      <c r="G143">
        <f>IF('Player Data'!E143=1, 0.9, IF('Player Data'!E143=2, 1, 1.1))</f>
        <v>0.9</v>
      </c>
      <c r="H143">
        <f>IF('Player Data'!I143="C", 1.2, 1)</f>
        <v>1</v>
      </c>
      <c r="I143">
        <f>IF('Player Data'!J143&lt;=240, 1, 1.2)</f>
        <v>1</v>
      </c>
      <c r="J143">
        <v>1</v>
      </c>
    </row>
    <row r="144" spans="2:10" x14ac:dyDescent="0.25">
      <c r="B144" t="s">
        <v>200</v>
      </c>
      <c r="C144" t="s">
        <v>197</v>
      </c>
      <c r="D144">
        <v>0.25</v>
      </c>
      <c r="E144">
        <v>0.05</v>
      </c>
      <c r="F144">
        <f>IF('Player Data'!C144&lt;25, 0.8, IF('Player Data'!C144&lt;=29, 1, IF('Player Data'!C144&lt;=34, 1.3, 1.7)))</f>
        <v>0.8</v>
      </c>
      <c r="G144">
        <f>IF('Player Data'!E144=1, 0.9, IF('Player Data'!E144=2, 1, 1.1))</f>
        <v>1.1000000000000001</v>
      </c>
      <c r="H144">
        <f>IF('Player Data'!I144="C", 1.2, 1)</f>
        <v>1</v>
      </c>
      <c r="I144">
        <f>IF('Player Data'!J144&lt;=240, 1, 1.2)</f>
        <v>1</v>
      </c>
      <c r="J144">
        <v>1.2</v>
      </c>
    </row>
    <row r="145" spans="2:10" x14ac:dyDescent="0.25">
      <c r="B145" t="s">
        <v>200</v>
      </c>
      <c r="C145" t="s">
        <v>198</v>
      </c>
      <c r="D145">
        <v>0.25</v>
      </c>
      <c r="E145">
        <v>0.05</v>
      </c>
      <c r="F145">
        <f>IF('Player Data'!C145&lt;25, 0.8, IF('Player Data'!C145&lt;=29, 1, IF('Player Data'!C145&lt;=34, 1.3, 1.7)))</f>
        <v>1</v>
      </c>
      <c r="G145">
        <f>IF('Player Data'!E145=1, 0.9, IF('Player Data'!E145=2, 1, 1.1))</f>
        <v>0.9</v>
      </c>
      <c r="H145">
        <f>IF('Player Data'!I145="C", 1.2, 1)</f>
        <v>1</v>
      </c>
      <c r="I145">
        <f>IF('Player Data'!J145&lt;=240, 1, 1.2)</f>
        <v>1</v>
      </c>
      <c r="J145">
        <v>1.3</v>
      </c>
    </row>
    <row r="146" spans="2:10" x14ac:dyDescent="0.25">
      <c r="B146" t="s">
        <v>200</v>
      </c>
      <c r="C146" t="s">
        <v>199</v>
      </c>
      <c r="D146">
        <v>0.25</v>
      </c>
      <c r="E146">
        <v>0.05</v>
      </c>
      <c r="F146">
        <f>IF('Player Data'!C146&lt;25, 0.8, IF('Player Data'!C146&lt;=29, 1, IF('Player Data'!C146&lt;=34, 1.3, 1.7)))</f>
        <v>1.3</v>
      </c>
      <c r="G146">
        <f>IF('Player Data'!E146=1, 0.9, IF('Player Data'!E146=2, 1, 1.1))</f>
        <v>0.9</v>
      </c>
      <c r="H146">
        <f>IF('Player Data'!I146="C", 1.2, 1)</f>
        <v>1</v>
      </c>
      <c r="I146">
        <f>IF('Player Data'!J146&lt;=240, 1, 1.2)</f>
        <v>1</v>
      </c>
      <c r="J146">
        <v>1.5</v>
      </c>
    </row>
    <row r="147" spans="2:10" x14ac:dyDescent="0.25">
      <c r="B147" t="s">
        <v>206</v>
      </c>
      <c r="C147" t="s">
        <v>201</v>
      </c>
      <c r="D147">
        <v>0.25</v>
      </c>
      <c r="E147">
        <v>0.05</v>
      </c>
      <c r="F147">
        <f>IF('Player Data'!C147&lt;25, 0.8, IF('Player Data'!C147&lt;=29, 1, IF('Player Data'!C147&lt;=34, 1.3, 1.7)))</f>
        <v>1</v>
      </c>
      <c r="G147">
        <f>IF('Player Data'!E147=1, 0.9, IF('Player Data'!E147=2, 1, 1.1))</f>
        <v>1</v>
      </c>
      <c r="H147">
        <f>IF('Player Data'!I147="C", 1.2, 1)</f>
        <v>1</v>
      </c>
      <c r="I147">
        <f>IF('Player Data'!J147&lt;=240, 1, 1.2)</f>
        <v>1</v>
      </c>
      <c r="J147">
        <v>0.9</v>
      </c>
    </row>
    <row r="148" spans="2:10" x14ac:dyDescent="0.25">
      <c r="B148" t="s">
        <v>206</v>
      </c>
      <c r="C148" t="s">
        <v>202</v>
      </c>
      <c r="D148">
        <v>0.25</v>
      </c>
      <c r="E148">
        <v>0.05</v>
      </c>
      <c r="F148">
        <f>IF('Player Data'!C148&lt;25, 0.8, IF('Player Data'!C148&lt;=29, 1, IF('Player Data'!C148&lt;=34, 1.3, 1.7)))</f>
        <v>1</v>
      </c>
      <c r="G148">
        <f>IF('Player Data'!E148=1, 0.9, IF('Player Data'!E148=2, 1, 1.1))</f>
        <v>1.1000000000000001</v>
      </c>
      <c r="H148">
        <f>IF('Player Data'!I148="C", 1.2, 1)</f>
        <v>1</v>
      </c>
      <c r="I148">
        <f>IF('Player Data'!J148&lt;=240, 1, 1.2)</f>
        <v>1</v>
      </c>
      <c r="J148">
        <v>1.2</v>
      </c>
    </row>
    <row r="149" spans="2:10" x14ac:dyDescent="0.25">
      <c r="B149" t="s">
        <v>206</v>
      </c>
      <c r="C149" t="s">
        <v>203</v>
      </c>
      <c r="D149">
        <v>0.25</v>
      </c>
      <c r="E149">
        <v>0.05</v>
      </c>
      <c r="F149">
        <f>IF('Player Data'!C149&lt;25, 0.8, IF('Player Data'!C149&lt;=29, 1, IF('Player Data'!C149&lt;=34, 1.3, 1.7)))</f>
        <v>0.8</v>
      </c>
      <c r="G149">
        <f>IF('Player Data'!E149=1, 0.9, IF('Player Data'!E149=2, 1, 1.1))</f>
        <v>1.1000000000000001</v>
      </c>
      <c r="H149">
        <f>IF('Player Data'!I149="C", 1.2, 1)</f>
        <v>1.2</v>
      </c>
      <c r="I149">
        <f>IF('Player Data'!J149&lt;=240, 1, 1.2)</f>
        <v>1</v>
      </c>
      <c r="J149">
        <v>1</v>
      </c>
    </row>
    <row r="150" spans="2:10" x14ac:dyDescent="0.25">
      <c r="B150" t="s">
        <v>206</v>
      </c>
      <c r="C150" t="s">
        <v>204</v>
      </c>
      <c r="D150">
        <v>0.25</v>
      </c>
      <c r="E150">
        <v>0.05</v>
      </c>
      <c r="F150">
        <f>IF('Player Data'!C150&lt;25, 0.8, IF('Player Data'!C150&lt;=29, 1, IF('Player Data'!C150&lt;=34, 1.3, 1.7)))</f>
        <v>1.3</v>
      </c>
      <c r="G150">
        <f>IF('Player Data'!E150=1, 0.9, IF('Player Data'!E150=2, 1, 1.1))</f>
        <v>0.9</v>
      </c>
      <c r="H150">
        <f>IF('Player Data'!I150="C", 1.2, 1)</f>
        <v>1</v>
      </c>
      <c r="I150">
        <f>IF('Player Data'!J150&lt;=240, 1, 1.2)</f>
        <v>1</v>
      </c>
      <c r="J150">
        <v>1.5</v>
      </c>
    </row>
    <row r="151" spans="2:10" x14ac:dyDescent="0.25">
      <c r="B151" t="s">
        <v>206</v>
      </c>
      <c r="C151" t="s">
        <v>205</v>
      </c>
      <c r="D151">
        <v>0.25</v>
      </c>
      <c r="E151">
        <v>0.05</v>
      </c>
      <c r="F151">
        <f>IF('Player Data'!C151&lt;25, 0.8, IF('Player Data'!C151&lt;=29, 1, IF('Player Data'!C151&lt;=34, 1.3, 1.7)))</f>
        <v>1.3</v>
      </c>
      <c r="G151">
        <f>IF('Player Data'!E151=1, 0.9, IF('Player Data'!E151=2, 1, 1.1))</f>
        <v>0.9</v>
      </c>
      <c r="H151">
        <f>IF('Player Data'!I151="C", 1.2, 1)</f>
        <v>1</v>
      </c>
      <c r="I151">
        <f>IF('Player Data'!J151&lt;=240, 1, 1.2)</f>
        <v>1</v>
      </c>
      <c r="J15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73AC-4199-4C17-BD9D-92D80DE067C6}">
  <dimension ref="A1:D152"/>
  <sheetViews>
    <sheetView topLeftCell="A43" workbookViewId="0">
      <selection activeCell="M47" sqref="M47"/>
    </sheetView>
  </sheetViews>
  <sheetFormatPr defaultRowHeight="15" x14ac:dyDescent="0.25"/>
  <cols>
    <col min="2" max="2" width="18.85546875" customWidth="1"/>
    <col min="3" max="3" width="16.85546875" style="5" customWidth="1"/>
    <col min="4" max="4" width="18.7109375" style="7" customWidth="1"/>
  </cols>
  <sheetData>
    <row r="1" spans="1:4" x14ac:dyDescent="0.25">
      <c r="A1" s="1" t="s">
        <v>8</v>
      </c>
      <c r="B1" s="1" t="s">
        <v>0</v>
      </c>
      <c r="C1" s="4" t="s">
        <v>30</v>
      </c>
      <c r="D1" s="6" t="s">
        <v>323</v>
      </c>
    </row>
    <row r="2" spans="1:4" x14ac:dyDescent="0.25">
      <c r="A2" t="s">
        <v>12</v>
      </c>
      <c r="B2" t="s">
        <v>2</v>
      </c>
      <c r="C2" s="5">
        <f>('Player Data'!U2/(1+0.03))*1.3*Assumptions!F2*Assumptions!G2*Assumptions!H2*Assumptions!I2*Assumptions!J2</f>
        <v>4088134.3257146776</v>
      </c>
      <c r="D2" s="7">
        <f>C2/('Player Data'!D2/'Player Data'!E2)</f>
        <v>7.4725612667554342E-2</v>
      </c>
    </row>
    <row r="3" spans="1:4" x14ac:dyDescent="0.25">
      <c r="A3" t="s">
        <v>12</v>
      </c>
      <c r="B3" t="s">
        <v>3</v>
      </c>
      <c r="C3" s="5">
        <f>('Player Data'!U3/(1+0.03))*1.3*Assumptions!F3*Assumptions!G3*Assumptions!H3*Assumptions!I3*Assumptions!J3</f>
        <v>4829310.212989755</v>
      </c>
      <c r="D3" s="7">
        <f>C3/('Player Data'!D3/'Player Data'!E3)</f>
        <v>8.7175692829664239E-2</v>
      </c>
    </row>
    <row r="4" spans="1:4" x14ac:dyDescent="0.25">
      <c r="A4" t="s">
        <v>12</v>
      </c>
      <c r="B4" t="s">
        <v>4</v>
      </c>
      <c r="C4" s="5">
        <f>('Player Data'!U4/(1+0.03))*1.3*Assumptions!F4*Assumptions!G4*Assumptions!H4*Assumptions!I4*Assumptions!J4</f>
        <v>1852456.1351857551</v>
      </c>
      <c r="D4" s="7">
        <f>C4/('Player Data'!D4/'Player Data'!E4)</f>
        <v>3.2454404645908631E-2</v>
      </c>
    </row>
    <row r="5" spans="1:4" x14ac:dyDescent="0.25">
      <c r="A5" t="s">
        <v>12</v>
      </c>
      <c r="B5" t="s">
        <v>5</v>
      </c>
      <c r="C5" s="5">
        <f>('Player Data'!U5/(1+0.03))*1.3*Assumptions!F5*Assumptions!G5*Assumptions!H5*Assumptions!I5*Assumptions!J5</f>
        <v>841228.42541208235</v>
      </c>
      <c r="D5" s="7">
        <f>C5/('Player Data'!D5/'Player Data'!E5)</f>
        <v>4.6412602781356269E-2</v>
      </c>
    </row>
    <row r="6" spans="1:4" x14ac:dyDescent="0.25">
      <c r="A6" t="s">
        <v>12</v>
      </c>
      <c r="B6" t="s">
        <v>6</v>
      </c>
      <c r="C6" s="5">
        <f>('Player Data'!U6/(1+0.03))*1.3*Assumptions!F6*Assumptions!G6*Assumptions!H6*Assumptions!I6*Assumptions!J6</f>
        <v>158215.2226488046</v>
      </c>
      <c r="D6" s="7">
        <f>C6/('Player Data'!D6/'Player Data'!E6)</f>
        <v>1.4548526220579734E-2</v>
      </c>
    </row>
    <row r="7" spans="1:4" x14ac:dyDescent="0.25">
      <c r="A7" t="s">
        <v>14</v>
      </c>
      <c r="B7" t="s">
        <v>31</v>
      </c>
      <c r="C7" s="5">
        <f>('Player Data'!U7/(1+0.03))*1.3*Assumptions!F7*Assumptions!G7*Assumptions!H7*Assumptions!I7*Assumptions!J7</f>
        <v>372855.73946673615</v>
      </c>
      <c r="D7" s="7">
        <f>C7/('Player Data'!D7/'Player Data'!E7)</f>
        <v>7.3669899807067493E-3</v>
      </c>
    </row>
    <row r="8" spans="1:4" x14ac:dyDescent="0.25">
      <c r="A8" t="s">
        <v>14</v>
      </c>
      <c r="B8" t="s">
        <v>33</v>
      </c>
      <c r="C8" s="5">
        <f>('Player Data'!U8/(1+0.03))*1.3*Assumptions!F8*Assumptions!G8*Assumptions!H8*Assumptions!I8*Assumptions!J8</f>
        <v>271131.82396554097</v>
      </c>
      <c r="D8" s="7">
        <f>C8/('Player Data'!D8/'Player Data'!E8)</f>
        <v>9.816258351028527E-3</v>
      </c>
    </row>
    <row r="9" spans="1:4" x14ac:dyDescent="0.25">
      <c r="A9" t="s">
        <v>14</v>
      </c>
      <c r="B9" t="s">
        <v>15</v>
      </c>
      <c r="C9" s="5">
        <f>('Player Data'!U9/(1+0.03))*1.3*Assumptions!F9*Assumptions!G9*Assumptions!H9*Assumptions!I9*Assumptions!J9</f>
        <v>1078162.7007449451</v>
      </c>
      <c r="D9" s="7">
        <f>C9/('Player Data'!D9/'Player Data'!E9)</f>
        <v>2.9538704129998497E-2</v>
      </c>
    </row>
    <row r="10" spans="1:4" x14ac:dyDescent="0.25">
      <c r="A10" t="s">
        <v>14</v>
      </c>
      <c r="B10" t="s">
        <v>32</v>
      </c>
      <c r="C10" s="5">
        <f>('Player Data'!U10/(1+0.03))*1.3*Assumptions!F10*Assumptions!G10*Assumptions!H10*Assumptions!I10*Assumptions!J10</f>
        <v>2851437.8675652067</v>
      </c>
      <c r="D10" s="7">
        <f>C10/('Player Data'!D10/'Player Data'!E10)</f>
        <v>9.217358775818886E-2</v>
      </c>
    </row>
    <row r="11" spans="1:4" x14ac:dyDescent="0.25">
      <c r="A11" t="s">
        <v>14</v>
      </c>
      <c r="B11" t="s">
        <v>38</v>
      </c>
      <c r="C11" s="5">
        <f>('Player Data'!U11/(1+0.03))*1.3*Assumptions!F11*Assumptions!G11*Assumptions!H11*Assumptions!I11*Assumptions!J11</f>
        <v>663248.38996440265</v>
      </c>
      <c r="D11" s="7">
        <f>C11/('Player Data'!D11/'Player Data'!E11)</f>
        <v>5.4087534349798384E-2</v>
      </c>
    </row>
    <row r="12" spans="1:4" x14ac:dyDescent="0.25">
      <c r="A12" t="s">
        <v>44</v>
      </c>
      <c r="B12" t="s">
        <v>39</v>
      </c>
      <c r="C12" s="5">
        <f>('Player Data'!U12/(1+0.03))*1.3*Assumptions!F12*Assumptions!G12*Assumptions!H12*Assumptions!I12*Assumptions!J12</f>
        <v>3069579.1586278118</v>
      </c>
      <c r="D12" s="7">
        <f>C12/('Player Data'!D12/'Player Data'!E12)</f>
        <v>0.10231930528759373</v>
      </c>
    </row>
    <row r="13" spans="1:4" x14ac:dyDescent="0.25">
      <c r="A13" t="s">
        <v>44</v>
      </c>
      <c r="B13" t="s">
        <v>40</v>
      </c>
      <c r="C13" s="5">
        <f>('Player Data'!U13/(1+0.03))*1.3*Assumptions!F13*Assumptions!G13*Assumptions!H13*Assumptions!I13*Assumptions!J13</f>
        <v>1817329.4580575537</v>
      </c>
      <c r="D13" s="7">
        <f>C13/('Player Data'!D13/'Player Data'!E13)</f>
        <v>3.8272846201325296E-2</v>
      </c>
    </row>
    <row r="14" spans="1:4" x14ac:dyDescent="0.25">
      <c r="A14" t="s">
        <v>44</v>
      </c>
      <c r="B14" t="s">
        <v>41</v>
      </c>
      <c r="C14" s="5">
        <f>('Player Data'!U14/(1+0.03))*1.3*Assumptions!F14*Assumptions!G14*Assumptions!H14*Assumptions!I14*Assumptions!J14</f>
        <v>830900.97180545283</v>
      </c>
      <c r="D14" s="7">
        <f>C14/('Player Data'!D14/'Player Data'!E14)</f>
        <v>5.1931310737840804E-2</v>
      </c>
    </row>
    <row r="15" spans="1:4" x14ac:dyDescent="0.25">
      <c r="A15" t="s">
        <v>44</v>
      </c>
      <c r="B15" t="s">
        <v>42</v>
      </c>
      <c r="C15" s="5">
        <f>('Player Data'!U15/(1+0.03))*1.3*Assumptions!F15*Assumptions!G15*Assumptions!H15*Assumptions!I15*Assumptions!J15</f>
        <v>661954.13651460374</v>
      </c>
      <c r="D15" s="7">
        <f>C15/('Player Data'!D15/'Player Data'!E15)</f>
        <v>4.2252391692421516E-2</v>
      </c>
    </row>
    <row r="16" spans="1:4" x14ac:dyDescent="0.25">
      <c r="A16" t="s">
        <v>44</v>
      </c>
      <c r="B16" t="s">
        <v>43</v>
      </c>
      <c r="C16" s="5">
        <f>('Player Data'!U16/(1+0.03))*1.3*Assumptions!F16*Assumptions!G16*Assumptions!H16*Assumptions!I16*Assumptions!J16</f>
        <v>184274.68788588131</v>
      </c>
      <c r="D16" s="7">
        <f>C16/('Player Data'!D16/'Player Data'!E16)</f>
        <v>1.2434637795367295E-2</v>
      </c>
    </row>
    <row r="17" spans="1:4" x14ac:dyDescent="0.25">
      <c r="A17" t="s">
        <v>50</v>
      </c>
      <c r="B17" t="s">
        <v>45</v>
      </c>
      <c r="C17" s="5">
        <f>('Player Data'!U17/(1+0.03))*1.3*Assumptions!F17*Assumptions!G17*Assumptions!H17*Assumptions!I17*Assumptions!J17</f>
        <v>1996437.2454097194</v>
      </c>
      <c r="D17" s="7">
        <f>C17/('Player Data'!D17/'Player Data'!E17)</f>
        <v>3.1797145219582067E-2</v>
      </c>
    </row>
    <row r="18" spans="1:4" x14ac:dyDescent="0.25">
      <c r="A18" t="s">
        <v>50</v>
      </c>
      <c r="B18" t="s">
        <v>46</v>
      </c>
      <c r="C18" s="5">
        <f>('Player Data'!U18/(1+0.03))*1.3*Assumptions!F18*Assumptions!G18*Assumptions!H18*Assumptions!I18*Assumptions!J18</f>
        <v>2407217.5019825087</v>
      </c>
      <c r="D18" s="7">
        <f>C18/('Player Data'!D18/'Player Data'!E18)</f>
        <v>4.0767848200525626E-2</v>
      </c>
    </row>
    <row r="19" spans="1:4" x14ac:dyDescent="0.25">
      <c r="A19" t="s">
        <v>50</v>
      </c>
      <c r="B19" t="s">
        <v>47</v>
      </c>
      <c r="C19" s="5">
        <f>('Player Data'!U19/(1+0.03))*1.3*Assumptions!F19*Assumptions!G19*Assumptions!H19*Assumptions!I19*Assumptions!J19</f>
        <v>1373613.651642256</v>
      </c>
      <c r="D19" s="7">
        <f>C19/('Player Data'!D19/'Player Data'!E19)</f>
        <v>4.3645578661739196E-2</v>
      </c>
    </row>
    <row r="20" spans="1:4" x14ac:dyDescent="0.25">
      <c r="A20" t="s">
        <v>50</v>
      </c>
      <c r="B20" t="s">
        <v>48</v>
      </c>
      <c r="C20" s="5">
        <f>('Player Data'!U20/(1+0.03))*1.3*Assumptions!F20*Assumptions!G20*Assumptions!H20*Assumptions!I20*Assumptions!J20</f>
        <v>2013853.7625726408</v>
      </c>
      <c r="D20" s="7">
        <f>C20/('Player Data'!D20/'Player Data'!E20)</f>
        <v>5.7869360993466692E-2</v>
      </c>
    </row>
    <row r="21" spans="1:4" x14ac:dyDescent="0.25">
      <c r="A21" t="s">
        <v>50</v>
      </c>
      <c r="B21" t="s">
        <v>49</v>
      </c>
      <c r="C21" s="5">
        <f>('Player Data'!U21/(1+0.03))*1.3*Assumptions!F21*Assumptions!G21*Assumptions!H21*Assumptions!I21*Assumptions!J21</f>
        <v>284775.41022425989</v>
      </c>
      <c r="D21" s="7">
        <f>C21/('Player Data'!D21/'Player Data'!E21)</f>
        <v>2.5313369797711989E-2</v>
      </c>
    </row>
    <row r="22" spans="1:4" x14ac:dyDescent="0.25">
      <c r="A22" t="s">
        <v>56</v>
      </c>
      <c r="B22" t="s">
        <v>51</v>
      </c>
      <c r="C22" s="5">
        <f>('Player Data'!U22/(1+0.03))*1.3*Assumptions!F22*Assumptions!G22*Assumptions!H22*Assumptions!I22*Assumptions!J22</f>
        <v>1520789.4343899833</v>
      </c>
      <c r="D22" s="7">
        <f>C22/('Player Data'!D22/'Player Data'!E22)</f>
        <v>6.5699296980237062E-2</v>
      </c>
    </row>
    <row r="23" spans="1:4" x14ac:dyDescent="0.25">
      <c r="A23" t="s">
        <v>56</v>
      </c>
      <c r="B23" t="s">
        <v>52</v>
      </c>
      <c r="C23" s="5">
        <f>('Player Data'!U23/(1+0.03))*1.3*Assumptions!F23*Assumptions!G23*Assumptions!H23*Assumptions!I23*Assumptions!J23</f>
        <v>1618288.9346397365</v>
      </c>
      <c r="D23" s="7">
        <f>C23/('Player Data'!D23/'Player Data'!E23)</f>
        <v>7.5193223681401231E-2</v>
      </c>
    </row>
    <row r="24" spans="1:4" x14ac:dyDescent="0.25">
      <c r="A24" t="s">
        <v>56</v>
      </c>
      <c r="B24" t="s">
        <v>53</v>
      </c>
      <c r="C24" s="5">
        <f>('Player Data'!U24/(1+0.03))*1.3*Assumptions!F24*Assumptions!G24*Assumptions!H24*Assumptions!I24*Assumptions!J24</f>
        <v>175758.79916926438</v>
      </c>
      <c r="D24" s="7">
        <f>C24/('Player Data'!D24/'Player Data'!E24)</f>
        <v>3.9887734226697683E-2</v>
      </c>
    </row>
    <row r="25" spans="1:4" x14ac:dyDescent="0.25">
      <c r="A25" t="s">
        <v>56</v>
      </c>
      <c r="B25" t="s">
        <v>54</v>
      </c>
      <c r="C25" s="5">
        <f>('Player Data'!U25/(1+0.03))*1.3*Assumptions!F25*Assumptions!G25*Assumptions!H25*Assumptions!I25*Assumptions!J25</f>
        <v>5016.8271593110339</v>
      </c>
      <c r="D25" s="7">
        <f>C25/('Player Data'!D25/'Player Data'!E25)</f>
        <v>1.1627193782681104E-3</v>
      </c>
    </row>
    <row r="26" spans="1:4" x14ac:dyDescent="0.25">
      <c r="A26" t="s">
        <v>56</v>
      </c>
      <c r="B26" t="s">
        <v>55</v>
      </c>
      <c r="C26" s="5">
        <f>('Player Data'!U26/(1+0.03))*1.3*Assumptions!F26*Assumptions!G26*Assumptions!H26*Assumptions!I26*Assumptions!J26</f>
        <v>1177.0780178802268</v>
      </c>
      <c r="D26" s="7">
        <f>C26/('Player Data'!D26/'Player Data'!E26)</f>
        <v>5.0868972799229827E-4</v>
      </c>
    </row>
    <row r="27" spans="1:4" x14ac:dyDescent="0.25">
      <c r="A27" t="s">
        <v>62</v>
      </c>
      <c r="B27" t="s">
        <v>57</v>
      </c>
      <c r="C27" s="5">
        <f>('Player Data'!U27/(1+0.03))*1.3*Assumptions!F27*Assumptions!G27*Assumptions!H27*Assumptions!I27*Assumptions!J27</f>
        <v>1168870.1637791486</v>
      </c>
      <c r="D27" s="7">
        <f>C27/('Player Data'!D27/'Player Data'!E27)</f>
        <v>6.4937231321063812E-2</v>
      </c>
    </row>
    <row r="28" spans="1:4" x14ac:dyDescent="0.25">
      <c r="A28" t="s">
        <v>62</v>
      </c>
      <c r="B28" t="s">
        <v>58</v>
      </c>
      <c r="C28" s="5">
        <f>('Player Data'!U28/(1+0.03))*1.3*Assumptions!F28*Assumptions!G28*Assumptions!H28*Assumptions!I28*Assumptions!J28</f>
        <v>790899.97467541543</v>
      </c>
      <c r="D28" s="7">
        <f>C28/('Player Data'!D28/'Player Data'!E28)</f>
        <v>3.6817758267012196E-2</v>
      </c>
    </row>
    <row r="29" spans="1:4" x14ac:dyDescent="0.25">
      <c r="A29" t="s">
        <v>62</v>
      </c>
      <c r="B29" t="s">
        <v>59</v>
      </c>
      <c r="C29" s="5">
        <f>('Player Data'!U29/(1+0.03))*1.3*Assumptions!F29*Assumptions!G29*Assumptions!H29*Assumptions!I29*Assumptions!J29</f>
        <v>1436712.0465729567</v>
      </c>
      <c r="D29" s="7">
        <f>C29/('Player Data'!D29/'Player Data'!E29)</f>
        <v>0.14367120465729566</v>
      </c>
    </row>
    <row r="30" spans="1:4" x14ac:dyDescent="0.25">
      <c r="A30" t="s">
        <v>62</v>
      </c>
      <c r="B30" t="s">
        <v>60</v>
      </c>
      <c r="C30" s="5">
        <f>('Player Data'!U30/(1+0.03))*1.3*Assumptions!F30*Assumptions!G30*Assumptions!H30*Assumptions!I30*Assumptions!J30</f>
        <v>5996.9354421493545</v>
      </c>
      <c r="D30" s="7">
        <f>C30/('Player Data'!D30/'Player Data'!E30)</f>
        <v>9.5924348707119114E-4</v>
      </c>
    </row>
    <row r="31" spans="1:4" x14ac:dyDescent="0.25">
      <c r="A31" t="s">
        <v>62</v>
      </c>
      <c r="B31" t="s">
        <v>61</v>
      </c>
      <c r="C31" s="5">
        <f>('Player Data'!U31/(1+0.03))*1.3*Assumptions!F31*Assumptions!G31*Assumptions!H31*Assumptions!I31*Assumptions!J31</f>
        <v>441736.28716370539</v>
      </c>
      <c r="D31" s="7">
        <f>C31/('Player Data'!D31/'Player Data'!E31)</f>
        <v>4.7940373365217018E-2</v>
      </c>
    </row>
    <row r="32" spans="1:4" x14ac:dyDescent="0.25">
      <c r="A32" t="s">
        <v>68</v>
      </c>
      <c r="B32" t="s">
        <v>63</v>
      </c>
      <c r="C32" s="5">
        <f>('Player Data'!U32/(1+0.03))*1.3*Assumptions!F32*Assumptions!G32*Assumptions!H32*Assumptions!I32*Assumptions!J32</f>
        <v>5453812.351052436</v>
      </c>
      <c r="D32" s="7">
        <f>C32/('Player Data'!D32/'Player Data'!E32)</f>
        <v>0.12930957481085242</v>
      </c>
    </row>
    <row r="33" spans="1:4" x14ac:dyDescent="0.25">
      <c r="A33" t="s">
        <v>68</v>
      </c>
      <c r="B33" t="s">
        <v>64</v>
      </c>
      <c r="C33" s="5">
        <f>('Player Data'!U33/(1+0.03))*1.3*Assumptions!F33*Assumptions!G33*Assumptions!H33*Assumptions!I33*Assumptions!J33</f>
        <v>619076.97931118822</v>
      </c>
      <c r="D33" s="7">
        <f>C33/('Player Data'!D33/'Player Data'!E33)</f>
        <v>2.5888673656750894E-2</v>
      </c>
    </row>
    <row r="34" spans="1:4" x14ac:dyDescent="0.25">
      <c r="A34" t="s">
        <v>68</v>
      </c>
      <c r="B34" t="s">
        <v>65</v>
      </c>
      <c r="C34" s="5">
        <f>('Player Data'!U34/(1+0.03))*1.3*Assumptions!F34*Assumptions!G34*Assumptions!H34*Assumptions!I34*Assumptions!J34</f>
        <v>631375.92103334225</v>
      </c>
      <c r="D34" s="7">
        <f>C34/('Player Data'!D34/'Player Data'!E34)</f>
        <v>4.4548301067922361E-2</v>
      </c>
    </row>
    <row r="35" spans="1:4" x14ac:dyDescent="0.25">
      <c r="A35" t="s">
        <v>68</v>
      </c>
      <c r="B35" t="s">
        <v>66</v>
      </c>
      <c r="C35" s="5">
        <f>('Player Data'!U35/(1+0.03))*1.3*Assumptions!F35*Assumptions!G35*Assumptions!H35*Assumptions!I35*Assumptions!J35</f>
        <v>1228254.0576002609</v>
      </c>
      <c r="D35" s="7">
        <f>C35/('Player Data'!D35/'Player Data'!E35)</f>
        <v>8.8011397382794454E-2</v>
      </c>
    </row>
    <row r="36" spans="1:4" x14ac:dyDescent="0.25">
      <c r="A36" t="s">
        <v>68</v>
      </c>
      <c r="B36" t="s">
        <v>67</v>
      </c>
      <c r="C36" s="5">
        <f>('Player Data'!U36/(1+0.03))*1.3*Assumptions!F36*Assumptions!G36*Assumptions!H36*Assumptions!I36*Assumptions!J36</f>
        <v>1101757.8966207698</v>
      </c>
      <c r="D36" s="7">
        <f>C36/('Player Data'!D36/'Player Data'!E36)</f>
        <v>8.1390356478767759E-2</v>
      </c>
    </row>
    <row r="37" spans="1:4" x14ac:dyDescent="0.25">
      <c r="A37" t="s">
        <v>74</v>
      </c>
      <c r="B37" t="s">
        <v>69</v>
      </c>
      <c r="C37" s="5">
        <f>('Player Data'!U37/(1+0.03))*1.3*Assumptions!F37*Assumptions!G37*Assumptions!H37*Assumptions!I37*Assumptions!J37</f>
        <v>2247828.8958653687</v>
      </c>
      <c r="D37" s="7">
        <f>C37/('Player Data'!D37/'Player Data'!E37)</f>
        <v>4.3414649674110947E-2</v>
      </c>
    </row>
    <row r="38" spans="1:4" x14ac:dyDescent="0.25">
      <c r="A38" t="s">
        <v>74</v>
      </c>
      <c r="B38" t="s">
        <v>70</v>
      </c>
      <c r="C38" s="5">
        <f>('Player Data'!U38/(1+0.03))*1.3*Assumptions!F38*Assumptions!G38*Assumptions!H38*Assumptions!I38*Assumptions!J38</f>
        <v>1771089.8102689022</v>
      </c>
      <c r="D38" s="7">
        <f>C38/('Player Data'!D38/'Player Data'!E38)</f>
        <v>3.534712328660769E-2</v>
      </c>
    </row>
    <row r="39" spans="1:4" x14ac:dyDescent="0.25">
      <c r="A39" t="s">
        <v>74</v>
      </c>
      <c r="B39" t="s">
        <v>71</v>
      </c>
      <c r="C39" s="5">
        <f>('Player Data'!U39/(1+0.03))*1.3*Assumptions!F39*Assumptions!G39*Assumptions!H39*Assumptions!I39*Assumptions!J39</f>
        <v>1585459.7720471681</v>
      </c>
      <c r="D39" s="7">
        <f>C39/('Player Data'!D39/'Player Data'!E39)</f>
        <v>3.7599976190753469E-2</v>
      </c>
    </row>
    <row r="40" spans="1:4" x14ac:dyDescent="0.25">
      <c r="A40" t="s">
        <v>74</v>
      </c>
      <c r="B40" t="s">
        <v>72</v>
      </c>
      <c r="C40" s="5">
        <f>('Player Data'!U40/(1+0.03))*1.3*Assumptions!F40*Assumptions!G40*Assumptions!H40*Assumptions!I40*Assumptions!J40</f>
        <v>402260.67479027808</v>
      </c>
      <c r="D40" s="7">
        <f>C40/('Player Data'!D40/'Player Data'!E40)</f>
        <v>1.4532538829128543E-2</v>
      </c>
    </row>
    <row r="41" spans="1:4" x14ac:dyDescent="0.25">
      <c r="A41" t="s">
        <v>74</v>
      </c>
      <c r="B41" t="s">
        <v>73</v>
      </c>
      <c r="C41" s="5">
        <f>('Player Data'!U41/(1+0.03))*1.3*Assumptions!F41*Assumptions!G41*Assumptions!H41*Assumptions!I41*Assumptions!J41</f>
        <v>1977174.4268622648</v>
      </c>
      <c r="D41" s="7">
        <f>C41/('Player Data'!D41/'Player Data'!E41)</f>
        <v>8.2016125588599512E-2</v>
      </c>
    </row>
    <row r="42" spans="1:4" x14ac:dyDescent="0.25">
      <c r="A42" t="s">
        <v>80</v>
      </c>
      <c r="B42" t="s">
        <v>75</v>
      </c>
      <c r="C42" s="5">
        <f>('Player Data'!U42/(1+0.03))*1.3*Assumptions!F42*Assumptions!G42*Assumptions!H42*Assumptions!I42*Assumptions!J42</f>
        <v>8609614.27575773</v>
      </c>
      <c r="D42" s="7">
        <f>C42/('Player Data'!D42/'Player Data'!E42)</f>
        <v>0.14728224500491066</v>
      </c>
    </row>
    <row r="43" spans="1:4" x14ac:dyDescent="0.25">
      <c r="A43" t="s">
        <v>80</v>
      </c>
      <c r="B43" t="s">
        <v>76</v>
      </c>
      <c r="C43" s="5">
        <f>('Player Data'!U43/(1+0.03))*1.3*Assumptions!F43*Assumptions!G43*Assumptions!H43*Assumptions!I43*Assumptions!J43</f>
        <v>5140948.2497208212</v>
      </c>
      <c r="D43" s="7">
        <f>C43/('Player Data'!D43/'Player Data'!E43)</f>
        <v>0.11693816564913564</v>
      </c>
    </row>
    <row r="44" spans="1:4" x14ac:dyDescent="0.25">
      <c r="A44" t="s">
        <v>80</v>
      </c>
      <c r="B44" t="s">
        <v>77</v>
      </c>
      <c r="C44" s="5">
        <f>('Player Data'!U44/(1+0.03))*1.3*Assumptions!F44*Assumptions!G44*Assumptions!H44*Assumptions!I44*Assumptions!J44</f>
        <v>818755.23487987334</v>
      </c>
      <c r="D44" s="7">
        <f>C44/('Player Data'!D44/'Player Data'!E44)</f>
        <v>4.7982865106384637E-2</v>
      </c>
    </row>
    <row r="45" spans="1:4" x14ac:dyDescent="0.25">
      <c r="A45" t="s">
        <v>80</v>
      </c>
      <c r="B45" t="s">
        <v>78</v>
      </c>
      <c r="C45" s="5">
        <f>('Player Data'!U45/(1+0.03))*1.3*Assumptions!F45*Assumptions!G45*Assumptions!H45*Assumptions!I45*Assumptions!J45</f>
        <v>734964.75145356765</v>
      </c>
      <c r="D45" s="7">
        <f>C45/('Player Data'!D45/'Player Data'!E45)</f>
        <v>7.6117747075926931E-2</v>
      </c>
    </row>
    <row r="46" spans="1:4" x14ac:dyDescent="0.25">
      <c r="A46" t="s">
        <v>80</v>
      </c>
      <c r="B46" t="s">
        <v>79</v>
      </c>
      <c r="C46" s="5">
        <f>('Player Data'!U46/(1+0.03))*1.3*Assumptions!F46*Assumptions!G46*Assumptions!H46*Assumptions!I46*Assumptions!J46</f>
        <v>264933.91699941392</v>
      </c>
      <c r="D46" s="7">
        <f>C46/('Player Data'!D46/'Player Data'!E46)</f>
        <v>3.1974782902373045E-2</v>
      </c>
    </row>
    <row r="47" spans="1:4" x14ac:dyDescent="0.25">
      <c r="A47" t="s">
        <v>92</v>
      </c>
      <c r="B47" t="s">
        <v>81</v>
      </c>
      <c r="C47" s="5">
        <f>('Player Data'!U47/(1+0.03))*1.3*Assumptions!F47*Assumptions!G47*Assumptions!H47*Assumptions!I47*Assumptions!J47</f>
        <v>3526744.2767110644</v>
      </c>
      <c r="D47" s="7">
        <f>C47/('Player Data'!D47/'Player Data'!E47)</f>
        <v>6.787239796637981E-2</v>
      </c>
    </row>
    <row r="48" spans="1:4" x14ac:dyDescent="0.25">
      <c r="A48" t="s">
        <v>92</v>
      </c>
      <c r="B48" t="s">
        <v>82</v>
      </c>
      <c r="C48" s="5">
        <f>('Player Data'!U48/(1+0.03))*1.3*Assumptions!F48*Assumptions!G48*Assumptions!H48*Assumptions!I48*Assumptions!J48</f>
        <v>1656343.5561864113</v>
      </c>
      <c r="D48" s="7">
        <f>C48/('Player Data'!D48/'Player Data'!E48)</f>
        <v>2.805787199683234E-2</v>
      </c>
    </row>
    <row r="49" spans="1:4" x14ac:dyDescent="0.25">
      <c r="A49" t="s">
        <v>92</v>
      </c>
      <c r="B49" t="s">
        <v>83</v>
      </c>
      <c r="C49" s="5">
        <f>('Player Data'!U49/(1+0.03))*1.3*Assumptions!F49*Assumptions!G49*Assumptions!H49*Assumptions!I49*Assumptions!J49</f>
        <v>1306899.6300819481</v>
      </c>
      <c r="D49" s="7">
        <f>C49/('Player Data'!D49/'Player Data'!E49)</f>
        <v>4.1341133449532816E-2</v>
      </c>
    </row>
    <row r="50" spans="1:4" x14ac:dyDescent="0.25">
      <c r="A50" t="s">
        <v>92</v>
      </c>
      <c r="B50" t="s">
        <v>84</v>
      </c>
      <c r="C50" s="5">
        <f>('Player Data'!U50/(1+0.03))*1.3*Assumptions!F50*Assumptions!G50*Assumptions!H50*Assumptions!I50*Assumptions!J50</f>
        <v>1389835.2922908508</v>
      </c>
      <c r="D50" s="7">
        <f>C50/('Player Data'!D50/'Player Data'!E50)</f>
        <v>3.5123814551849167E-2</v>
      </c>
    </row>
    <row r="51" spans="1:4" x14ac:dyDescent="0.25">
      <c r="A51" t="s">
        <v>92</v>
      </c>
      <c r="B51" t="s">
        <v>85</v>
      </c>
      <c r="C51" s="5">
        <f>('Player Data'!U51/(1+0.03))*1.3*Assumptions!F51*Assumptions!G51*Assumptions!H51*Assumptions!I51*Assumptions!J51</f>
        <v>328719.72889895848</v>
      </c>
      <c r="D51" s="7">
        <f>C51/('Player Data'!D51/'Player Data'!E51)</f>
        <v>4.2670347783216808E-2</v>
      </c>
    </row>
    <row r="52" spans="1:4" x14ac:dyDescent="0.25">
      <c r="A52" t="s">
        <v>91</v>
      </c>
      <c r="B52" t="s">
        <v>86</v>
      </c>
      <c r="C52" s="5">
        <f>('Player Data'!U52/(1+0.03))*1.3*Assumptions!F52*Assumptions!G52*Assumptions!H52*Assumptions!I52*Assumptions!J52</f>
        <v>2064950.2554277712</v>
      </c>
      <c r="D52" s="7">
        <f>C52/('Player Data'!D52/'Player Data'!E52)</f>
        <v>4.6043687379417178E-2</v>
      </c>
    </row>
    <row r="53" spans="1:4" x14ac:dyDescent="0.25">
      <c r="A53" t="s">
        <v>91</v>
      </c>
      <c r="B53" t="s">
        <v>87</v>
      </c>
      <c r="C53" s="5">
        <f>('Player Data'!U53/(1+0.03))*1.3*Assumptions!F53*Assumptions!G53*Assumptions!H53*Assumptions!I53*Assumptions!J53</f>
        <v>1030457.7235513564</v>
      </c>
      <c r="D53" s="7">
        <f>C53/('Player Data'!D53/'Player Data'!E53)</f>
        <v>6.8697181570090429E-2</v>
      </c>
    </row>
    <row r="54" spans="1:4" x14ac:dyDescent="0.25">
      <c r="A54" t="s">
        <v>91</v>
      </c>
      <c r="B54" t="s">
        <v>88</v>
      </c>
      <c r="C54" s="5">
        <f>('Player Data'!U54/(1+0.03))*1.3*Assumptions!F54*Assumptions!G54*Assumptions!H54*Assumptions!I54*Assumptions!J54</f>
        <v>22490.992363494741</v>
      </c>
      <c r="D54" s="7">
        <f>C54/('Player Data'!D54/'Player Data'!E54)</f>
        <v>2.3092898762824975E-3</v>
      </c>
    </row>
    <row r="55" spans="1:4" x14ac:dyDescent="0.25">
      <c r="A55" t="s">
        <v>91</v>
      </c>
      <c r="B55" t="s">
        <v>89</v>
      </c>
      <c r="C55" s="5">
        <f>('Player Data'!U55/(1+0.03))*1.3*Assumptions!F55*Assumptions!G55*Assumptions!H55*Assumptions!I55*Assumptions!J55</f>
        <v>702276.29193712829</v>
      </c>
      <c r="D55" s="7">
        <f>C55/('Player Data'!D55/'Player Data'!E55)</f>
        <v>2.6367516793559979E-2</v>
      </c>
    </row>
    <row r="56" spans="1:4" x14ac:dyDescent="0.25">
      <c r="A56" t="s">
        <v>91</v>
      </c>
      <c r="B56" t="s">
        <v>90</v>
      </c>
      <c r="C56" s="5">
        <f>('Player Data'!U56/(1+0.03))*1.3*Assumptions!F56*Assumptions!G56*Assumptions!H56*Assumptions!I56*Assumptions!J56</f>
        <v>404773.06428884761</v>
      </c>
      <c r="D56" s="7">
        <f>C56/('Player Data'!D56/'Player Data'!E56)</f>
        <v>4.0695178239383865E-2</v>
      </c>
    </row>
    <row r="57" spans="1:4" x14ac:dyDescent="0.25">
      <c r="A57" t="s">
        <v>98</v>
      </c>
      <c r="B57" t="s">
        <v>93</v>
      </c>
      <c r="C57" s="5">
        <f>('Player Data'!U57/(1+0.03))*1.3*Assumptions!F57*Assumptions!G57*Assumptions!H57*Assumptions!I57*Assumptions!J57</f>
        <v>4406323.4285914274</v>
      </c>
      <c r="D57" s="7">
        <f>C57/('Player Data'!D57/'Player Data'!E57)</f>
        <v>7.2120142234368384E-2</v>
      </c>
    </row>
    <row r="58" spans="1:4" x14ac:dyDescent="0.25">
      <c r="A58" t="s">
        <v>98</v>
      </c>
      <c r="B58" t="s">
        <v>94</v>
      </c>
      <c r="C58" s="5">
        <f>('Player Data'!U58/(1+0.03))*1.3*Assumptions!F58*Assumptions!G58*Assumptions!H58*Assumptions!I58*Assumptions!J58</f>
        <v>5369834.0432527186</v>
      </c>
      <c r="D58" s="7">
        <f>C58/('Player Data'!D58/'Player Data'!E58)</f>
        <v>9.6789323105709174E-2</v>
      </c>
    </row>
    <row r="59" spans="1:4" x14ac:dyDescent="0.25">
      <c r="A59" t="s">
        <v>98</v>
      </c>
      <c r="B59" t="s">
        <v>95</v>
      </c>
      <c r="C59" s="5">
        <f>('Player Data'!U59/(1+0.03))*1.3*Assumptions!F59*Assumptions!G59*Assumptions!H59*Assumptions!I59*Assumptions!J59</f>
        <v>1711458.2555777691</v>
      </c>
      <c r="D59" s="7">
        <f>C59/('Player Data'!D59/'Player Data'!E59)</f>
        <v>6.3894442223110762E-2</v>
      </c>
    </row>
    <row r="60" spans="1:4" x14ac:dyDescent="0.25">
      <c r="A60" t="s">
        <v>98</v>
      </c>
      <c r="B60" t="s">
        <v>96</v>
      </c>
      <c r="C60" s="5">
        <f>('Player Data'!U60/(1+0.03))*1.3*Assumptions!F60*Assumptions!G60*Assumptions!H60*Assumptions!I60*Assumptions!J60</f>
        <v>277281.32048151625</v>
      </c>
      <c r="D60" s="7">
        <f>C60/('Player Data'!D60/'Player Data'!E60)</f>
        <v>2.21825056385213E-2</v>
      </c>
    </row>
    <row r="61" spans="1:4" x14ac:dyDescent="0.25">
      <c r="A61" t="s">
        <v>98</v>
      </c>
      <c r="B61" t="s">
        <v>97</v>
      </c>
      <c r="C61" s="5">
        <f>('Player Data'!U61/(1+0.03))*1.3*Assumptions!F61*Assumptions!G61*Assumptions!H61*Assumptions!I61*Assumptions!J61</f>
        <v>20073.923464059044</v>
      </c>
      <c r="D61" s="7">
        <f>C61/('Player Data'!D61/'Player Data'!E61)</f>
        <v>2.0783608886542479E-3</v>
      </c>
    </row>
    <row r="62" spans="1:4" x14ac:dyDescent="0.25">
      <c r="A62" t="s">
        <v>104</v>
      </c>
      <c r="B62" t="s">
        <v>99</v>
      </c>
      <c r="C62" s="5">
        <f>('Player Data'!U62/(1+0.03))*1.3*Assumptions!F62*Assumptions!G62*Assumptions!H62*Assumptions!I62*Assumptions!J62</f>
        <v>1126279.752953188</v>
      </c>
      <c r="D62" s="7">
        <f>C62/('Player Data'!D62/'Player Data'!E62)</f>
        <v>3.0439993323059137E-2</v>
      </c>
    </row>
    <row r="63" spans="1:4" x14ac:dyDescent="0.25">
      <c r="A63" t="s">
        <v>104</v>
      </c>
      <c r="B63" t="s">
        <v>100</v>
      </c>
      <c r="C63" s="5">
        <f>('Player Data'!U63/(1+0.03))*1.3*Assumptions!F63*Assumptions!G63*Assumptions!H63*Assumptions!I63*Assumptions!J63</f>
        <v>98233.638272535667</v>
      </c>
      <c r="D63" s="7">
        <f>C63/('Player Data'!D63/'Player Data'!E63)</f>
        <v>2.7977935039576411E-3</v>
      </c>
    </row>
    <row r="64" spans="1:4" x14ac:dyDescent="0.25">
      <c r="A64" t="s">
        <v>104</v>
      </c>
      <c r="B64" t="s">
        <v>101</v>
      </c>
      <c r="C64" s="5">
        <f>('Player Data'!U64/(1+0.03))*1.3*Assumptions!F64*Assumptions!G64*Assumptions!H64*Assumptions!I64*Assumptions!J64</f>
        <v>2246057.2715311544</v>
      </c>
      <c r="D64" s="7">
        <f>C64/('Player Data'!D64/'Player Data'!E64)</f>
        <v>5.0038112910175736E-2</v>
      </c>
    </row>
    <row r="65" spans="1:4" x14ac:dyDescent="0.25">
      <c r="A65" t="s">
        <v>104</v>
      </c>
      <c r="B65" t="s">
        <v>102</v>
      </c>
      <c r="C65" s="5">
        <f>('Player Data'!U65/(1+0.03))*1.3*Assumptions!F65*Assumptions!G65*Assumptions!H65*Assumptions!I65*Assumptions!J65</f>
        <v>662330.8999320661</v>
      </c>
      <c r="D65" s="7">
        <f>C65/('Player Data'!D65/'Player Data'!E65)</f>
        <v>3.2217016106178893E-2</v>
      </c>
    </row>
    <row r="66" spans="1:4" x14ac:dyDescent="0.25">
      <c r="A66" t="s">
        <v>104</v>
      </c>
      <c r="B66" t="s">
        <v>103</v>
      </c>
      <c r="C66" s="5">
        <f>('Player Data'!U66/(1+0.03))*1.3*Assumptions!F66*Assumptions!G66*Assumptions!H66*Assumptions!I66*Assumptions!J66</f>
        <v>304860.92433395586</v>
      </c>
      <c r="D66" s="7">
        <f>C66/('Player Data'!D66/'Player Data'!E66)</f>
        <v>2.5579826321898435E-2</v>
      </c>
    </row>
    <row r="67" spans="1:4" x14ac:dyDescent="0.25">
      <c r="A67" t="s">
        <v>110</v>
      </c>
      <c r="B67" t="s">
        <v>105</v>
      </c>
      <c r="C67" s="5">
        <f>('Player Data'!U67/(1+0.03))*1.3*Assumptions!F67*Assumptions!G67*Assumptions!H67*Assumptions!I67*Assumptions!J67</f>
        <v>1384543.3998330766</v>
      </c>
      <c r="D67" s="7">
        <f>C67/('Player Data'!D67/'Player Data'!E67)</f>
        <v>2.735620314980804E-2</v>
      </c>
    </row>
    <row r="68" spans="1:4" x14ac:dyDescent="0.25">
      <c r="A68" t="s">
        <v>110</v>
      </c>
      <c r="B68" t="s">
        <v>106</v>
      </c>
      <c r="C68" s="5">
        <f>('Player Data'!U68/(1+0.03))*1.3*Assumptions!F68*Assumptions!G68*Assumptions!H68*Assumptions!I68*Assumptions!J68</f>
        <v>693986.64571860444</v>
      </c>
      <c r="D68" s="7">
        <f>C68/('Player Data'!D68/'Player Data'!E68)</f>
        <v>1.4184813065065241E-2</v>
      </c>
    </row>
    <row r="69" spans="1:4" x14ac:dyDescent="0.25">
      <c r="A69" t="s">
        <v>110</v>
      </c>
      <c r="B69" t="s">
        <v>107</v>
      </c>
      <c r="C69" s="5">
        <f>('Player Data'!U69/(1+0.03))*1.3*Assumptions!F69*Assumptions!G69*Assumptions!H69*Assumptions!I69*Assumptions!J69</f>
        <v>635964.76270850899</v>
      </c>
      <c r="D69" s="7">
        <f>C69/('Player Data'!D69/'Player Data'!E69)</f>
        <v>3.2529900661094791E-2</v>
      </c>
    </row>
    <row r="70" spans="1:4" x14ac:dyDescent="0.25">
      <c r="A70" t="s">
        <v>110</v>
      </c>
      <c r="B70" t="s">
        <v>108</v>
      </c>
      <c r="C70" s="5">
        <f>('Player Data'!U70/(1+0.03))*1.3*Assumptions!F70*Assumptions!G70*Assumptions!H70*Assumptions!I70*Assumptions!J70</f>
        <v>157163.38551957859</v>
      </c>
      <c r="D70" s="7">
        <f>C70/('Player Data'!D70/'Player Data'!E70)</f>
        <v>1.0471741400527168E-2</v>
      </c>
    </row>
    <row r="71" spans="1:4" x14ac:dyDescent="0.25">
      <c r="A71" t="s">
        <v>110</v>
      </c>
      <c r="B71" t="s">
        <v>109</v>
      </c>
      <c r="C71" s="5">
        <f>('Player Data'!U71/(1+0.03))*1.3*Assumptions!F71*Assumptions!G71*Assumptions!H71*Assumptions!I71*Assumptions!J71</f>
        <v>322783.3017472623</v>
      </c>
      <c r="D71" s="7">
        <f>C71/('Player Data'!D71/'Player Data'!E71)</f>
        <v>2.8819937656005563E-2</v>
      </c>
    </row>
    <row r="72" spans="1:4" x14ac:dyDescent="0.25">
      <c r="A72" t="s">
        <v>116</v>
      </c>
      <c r="B72" t="s">
        <v>111</v>
      </c>
      <c r="C72" s="5">
        <f>('Player Data'!U72/(1+0.03))*1.3*Assumptions!F72*Assumptions!G72*Assumptions!H72*Assumptions!I72*Assumptions!J72</f>
        <v>6378153.0145223476</v>
      </c>
      <c r="D72" s="7">
        <f>C72/('Player Data'!D72/'Player Data'!E72)</f>
        <v>0.12718151574321729</v>
      </c>
    </row>
    <row r="73" spans="1:4" x14ac:dyDescent="0.25">
      <c r="A73" t="s">
        <v>116</v>
      </c>
      <c r="B73" t="s">
        <v>112</v>
      </c>
      <c r="C73" s="5">
        <f>('Player Data'!U73/(1+0.03))*1.3*Assumptions!F73*Assumptions!G73*Assumptions!H73*Assumptions!I73*Assumptions!J73</f>
        <v>518843.06101652543</v>
      </c>
      <c r="D73" s="7">
        <f>C73/('Player Data'!D73/'Player Data'!E73)</f>
        <v>2.6539069808969615E-2</v>
      </c>
    </row>
    <row r="74" spans="1:4" x14ac:dyDescent="0.25">
      <c r="A74" t="s">
        <v>116</v>
      </c>
      <c r="B74" t="s">
        <v>113</v>
      </c>
      <c r="C74" s="5">
        <f>('Player Data'!U74/(1+0.03))*1.3*Assumptions!F74*Assumptions!G74*Assumptions!H74*Assumptions!I74*Assumptions!J74</f>
        <v>849623.43092438765</v>
      </c>
      <c r="D74" s="7">
        <f>C74/('Player Data'!D74/'Player Data'!E74)</f>
        <v>2.3375882656646082E-2</v>
      </c>
    </row>
    <row r="75" spans="1:4" x14ac:dyDescent="0.25">
      <c r="A75" t="s">
        <v>116</v>
      </c>
      <c r="B75" t="s">
        <v>114</v>
      </c>
      <c r="C75" s="5">
        <f>('Player Data'!U75/(1+0.03))*1.3*Assumptions!F75*Assumptions!G75*Assumptions!H75*Assumptions!I75*Assumptions!J75</f>
        <v>997599.05591161596</v>
      </c>
      <c r="D75" s="7">
        <f>C75/('Player Data'!D75/'Player Data'!E75)</f>
        <v>6.2272100868390509E-2</v>
      </c>
    </row>
    <row r="76" spans="1:4" x14ac:dyDescent="0.25">
      <c r="A76" t="s">
        <v>116</v>
      </c>
      <c r="B76" t="s">
        <v>115</v>
      </c>
      <c r="C76" s="5">
        <f>('Player Data'!U76/(1+0.03))*1.3*Assumptions!F76*Assumptions!G76*Assumptions!H76*Assumptions!I76*Assumptions!J76</f>
        <v>958998.68553461274</v>
      </c>
      <c r="D76" s="7">
        <f>C76/('Player Data'!D76/'Player Data'!E76)</f>
        <v>4.6819802564411137E-2</v>
      </c>
    </row>
    <row r="77" spans="1:4" x14ac:dyDescent="0.25">
      <c r="A77" t="s">
        <v>122</v>
      </c>
      <c r="B77" t="s">
        <v>117</v>
      </c>
      <c r="C77" s="5">
        <f>('Player Data'!U77/(1+0.03))*1.3*Assumptions!F77*Assumptions!G77*Assumptions!H77*Assumptions!I77*Assumptions!J77</f>
        <v>1845126.1639033707</v>
      </c>
      <c r="D77" s="7">
        <f>C77/('Player Data'!D77/'Player Data'!E77)</f>
        <v>3.8858243110522779E-2</v>
      </c>
    </row>
    <row r="78" spans="1:4" x14ac:dyDescent="0.25">
      <c r="A78" t="s">
        <v>122</v>
      </c>
      <c r="B78" t="s">
        <v>118</v>
      </c>
      <c r="C78" s="5">
        <f>('Player Data'!U78/(1+0.03))*1.3*Assumptions!F78*Assumptions!G78*Assumptions!H78*Assumptions!I78*Assumptions!J78</f>
        <v>2877890.0276080673</v>
      </c>
      <c r="D78" s="7">
        <f>C78/('Player Data'!D78/'Player Data'!E78)</f>
        <v>5.4684509108977777E-2</v>
      </c>
    </row>
    <row r="79" spans="1:4" x14ac:dyDescent="0.25">
      <c r="A79" t="s">
        <v>122</v>
      </c>
      <c r="B79" t="s">
        <v>119</v>
      </c>
      <c r="C79" s="5">
        <f>('Player Data'!U79/(1+0.03))*1.3*Assumptions!F79*Assumptions!G79*Assumptions!H79*Assumptions!I79*Assumptions!J79</f>
        <v>2103819.7058413886</v>
      </c>
      <c r="D79" s="7">
        <f>C79/('Player Data'!D79/'Player Data'!E79)</f>
        <v>0.1692728511923941</v>
      </c>
    </row>
    <row r="80" spans="1:4" x14ac:dyDescent="0.25">
      <c r="A80" t="s">
        <v>122</v>
      </c>
      <c r="B80" t="s">
        <v>120</v>
      </c>
      <c r="C80" s="5">
        <f>('Player Data'!U80/(1+0.03))*1.3*Assumptions!F80*Assumptions!G80*Assumptions!H80*Assumptions!I80*Assumptions!J80</f>
        <v>196456.60881278559</v>
      </c>
      <c r="D80" s="7">
        <f>C80/('Player Data'!D80/'Player Data'!E80)</f>
        <v>1.3625617714079418E-2</v>
      </c>
    </row>
    <row r="81" spans="1:4" x14ac:dyDescent="0.25">
      <c r="A81" t="s">
        <v>122</v>
      </c>
      <c r="B81" t="s">
        <v>121</v>
      </c>
      <c r="C81" s="5">
        <f>('Player Data'!U81/(1+0.03))*1.3*Assumptions!F81*Assumptions!G81*Assumptions!H81*Assumptions!I81*Assumptions!J81</f>
        <v>755337.62121264136</v>
      </c>
      <c r="D81" s="7">
        <f>C81/('Player Data'!D81/'Player Data'!E81)</f>
        <v>4.1367375379945122E-2</v>
      </c>
    </row>
    <row r="82" spans="1:4" x14ac:dyDescent="0.25">
      <c r="A82" t="s">
        <v>128</v>
      </c>
      <c r="B82" t="s">
        <v>123</v>
      </c>
      <c r="C82" s="5">
        <f>('Player Data'!U82/(1+0.03))*1.3*Assumptions!F82*Assumptions!G82*Assumptions!H82*Assumptions!I82*Assumptions!J82</f>
        <v>2572576.6105643185</v>
      </c>
      <c r="D82" s="7">
        <f>C82/('Player Data'!D82/'Player Data'!E82)</f>
        <v>6.3043613622512179E-2</v>
      </c>
    </row>
    <row r="83" spans="1:4" x14ac:dyDescent="0.25">
      <c r="A83" t="s">
        <v>128</v>
      </c>
      <c r="B83" t="s">
        <v>124</v>
      </c>
      <c r="C83" s="5">
        <f>('Player Data'!U83/(1+0.03))*1.3*Assumptions!F83*Assumptions!G83*Assumptions!H83*Assumptions!I83*Assumptions!J83</f>
        <v>6156140.551895747</v>
      </c>
      <c r="D83" s="7">
        <f>C83/('Player Data'!D83/'Player Data'!E83)</f>
        <v>0.14599597054382132</v>
      </c>
    </row>
    <row r="84" spans="1:4" x14ac:dyDescent="0.25">
      <c r="A84" t="s">
        <v>128</v>
      </c>
      <c r="B84" t="s">
        <v>125</v>
      </c>
      <c r="C84" s="5">
        <f>('Player Data'!U84/(1+0.03))*1.3*Assumptions!F84*Assumptions!G84*Assumptions!H84*Assumptions!I84*Assumptions!J84</f>
        <v>1840972.3489245079</v>
      </c>
      <c r="D84" s="7">
        <f>C84/('Player Data'!D84/'Player Data'!E84)</f>
        <v>0.14727778791396062</v>
      </c>
    </row>
    <row r="85" spans="1:4" x14ac:dyDescent="0.25">
      <c r="A85" t="s">
        <v>128</v>
      </c>
      <c r="B85" t="s">
        <v>126</v>
      </c>
      <c r="C85" s="5">
        <f>('Player Data'!U85/(1+0.03))*1.3*Assumptions!F85*Assumptions!G85*Assumptions!H85*Assumptions!I85*Assumptions!J85</f>
        <v>1435751.994009759</v>
      </c>
      <c r="D85" s="7">
        <f>C85/('Player Data'!D85/'Player Data'!E85)</f>
        <v>6.1321820009860126E-2</v>
      </c>
    </row>
    <row r="86" spans="1:4" x14ac:dyDescent="0.25">
      <c r="A86" t="s">
        <v>128</v>
      </c>
      <c r="B86" t="s">
        <v>127</v>
      </c>
      <c r="C86" s="5">
        <f>('Player Data'!U86/(1+0.03))*1.3*Assumptions!F86*Assumptions!G86*Assumptions!H86*Assumptions!I86*Assumptions!J86</f>
        <v>278931.93508808536</v>
      </c>
      <c r="D86" s="7">
        <f>C86/('Player Data'!D86/'Player Data'!E86)</f>
        <v>4.0927722115037514E-2</v>
      </c>
    </row>
    <row r="87" spans="1:4" x14ac:dyDescent="0.25">
      <c r="A87" t="s">
        <v>134</v>
      </c>
      <c r="B87" t="s">
        <v>129</v>
      </c>
      <c r="C87" s="5">
        <f>('Player Data'!U87/(1+0.03))*1.3*Assumptions!F87*Assumptions!G87*Assumptions!H87*Assumptions!I87*Assumptions!J87</f>
        <v>1673510.2132189702</v>
      </c>
      <c r="D87" s="7">
        <f>C87/('Player Data'!D87/'Player Data'!E87)</f>
        <v>3.4340916837148634E-2</v>
      </c>
    </row>
    <row r="88" spans="1:4" x14ac:dyDescent="0.25">
      <c r="A88" t="s">
        <v>134</v>
      </c>
      <c r="B88" t="s">
        <v>130</v>
      </c>
      <c r="C88" s="5">
        <f>('Player Data'!U88/(1+0.03))*1.3*Assumptions!F88*Assumptions!G88*Assumptions!H88*Assumptions!I88*Assumptions!J88</f>
        <v>1723408.5006773993</v>
      </c>
      <c r="D88" s="7">
        <f>C88/('Player Data'!D88/'Player Data'!E88)</f>
        <v>5.385651564616873E-2</v>
      </c>
    </row>
    <row r="89" spans="1:4" x14ac:dyDescent="0.25">
      <c r="A89" t="s">
        <v>134</v>
      </c>
      <c r="B89" t="s">
        <v>131</v>
      </c>
      <c r="C89" s="5">
        <f>('Player Data'!U89/(1+0.03))*1.3*Assumptions!F89*Assumptions!G89*Assumptions!H89*Assumptions!I89*Assumptions!J89</f>
        <v>1286017.4716539406</v>
      </c>
      <c r="D89" s="7">
        <f>C89/('Player Data'!D89/'Player Data'!E89)</f>
        <v>4.4047080197047402E-2</v>
      </c>
    </row>
    <row r="90" spans="1:4" x14ac:dyDescent="0.25">
      <c r="A90" t="s">
        <v>134</v>
      </c>
      <c r="B90" t="s">
        <v>132</v>
      </c>
      <c r="C90" s="5">
        <f>('Player Data'!U90/(1+0.03))*1.3*Assumptions!F90*Assumptions!G90*Assumptions!H90*Assumptions!I90*Assumptions!J90</f>
        <v>1266676.4432706607</v>
      </c>
      <c r="D90" s="7">
        <f>C90/('Player Data'!D90/'Player Data'!E90)</f>
        <v>4.7542505327965903E-2</v>
      </c>
    </row>
    <row r="91" spans="1:4" x14ac:dyDescent="0.25">
      <c r="A91" t="s">
        <v>134</v>
      </c>
      <c r="B91" t="s">
        <v>133</v>
      </c>
      <c r="C91" s="5">
        <f>('Player Data'!U91/(1+0.03))*1.3*Assumptions!F91*Assumptions!G91*Assumptions!H91*Assumptions!I91*Assumptions!J91</f>
        <v>858360.67174461705</v>
      </c>
      <c r="D91" s="7">
        <f>C91/('Player Data'!D91/'Player Data'!E91)</f>
        <v>4.3159728064391445E-2</v>
      </c>
    </row>
    <row r="92" spans="1:4" x14ac:dyDescent="0.25">
      <c r="A92" t="s">
        <v>140</v>
      </c>
      <c r="B92" t="s">
        <v>135</v>
      </c>
      <c r="C92" s="5">
        <f>('Player Data'!U92/(1+0.03))*1.3*Assumptions!F92*Assumptions!G92*Assumptions!H92*Assumptions!I92*Assumptions!J92</f>
        <v>3452449.9663889632</v>
      </c>
      <c r="D92" s="7">
        <f>C92/('Player Data'!D92/'Player Data'!E92)</f>
        <v>5.9060088585924861E-2</v>
      </c>
    </row>
    <row r="93" spans="1:4" x14ac:dyDescent="0.25">
      <c r="A93" t="s">
        <v>140</v>
      </c>
      <c r="B93" t="s">
        <v>136</v>
      </c>
      <c r="C93" s="5">
        <f>('Player Data'!U93/(1+0.03))*1.3*Assumptions!F93*Assumptions!G93*Assumptions!H93*Assumptions!I93*Assumptions!J93</f>
        <v>4089679.0235461551</v>
      </c>
      <c r="D93" s="7">
        <f>C93/('Player Data'!D93/'Player Data'!E93)</f>
        <v>7.2651793651471466E-2</v>
      </c>
    </row>
    <row r="94" spans="1:4" x14ac:dyDescent="0.25">
      <c r="A94" t="s">
        <v>140</v>
      </c>
      <c r="B94" t="s">
        <v>137</v>
      </c>
      <c r="C94" s="5">
        <f>('Player Data'!U94/(1+0.03))*1.3*Assumptions!F94*Assumptions!G94*Assumptions!H94*Assumptions!I94*Assumptions!J94</f>
        <v>624108.93995508598</v>
      </c>
      <c r="D94" s="7">
        <f>C94/('Player Data'!D94/'Player Data'!E94)</f>
        <v>2.9194147583684976E-2</v>
      </c>
    </row>
    <row r="95" spans="1:4" x14ac:dyDescent="0.25">
      <c r="A95" t="s">
        <v>140</v>
      </c>
      <c r="B95" t="s">
        <v>138</v>
      </c>
      <c r="C95" s="5">
        <f>('Player Data'!U95/(1+0.03))*1.3*Assumptions!F95*Assumptions!G95*Assumptions!H95*Assumptions!I95*Assumptions!J95</f>
        <v>656202.44369479548</v>
      </c>
      <c r="D95" s="7">
        <f>C95/('Player Data'!D95/'Player Data'!E95)</f>
        <v>4.8803692503581089E-2</v>
      </c>
    </row>
    <row r="96" spans="1:4" x14ac:dyDescent="0.25">
      <c r="A96" t="s">
        <v>140</v>
      </c>
      <c r="B96" t="s">
        <v>139</v>
      </c>
      <c r="C96" s="5">
        <f>('Player Data'!U96/(1+0.03))*1.3*Assumptions!F96*Assumptions!G96*Assumptions!H96*Assumptions!I96*Assumptions!J96</f>
        <v>546336.29666132783</v>
      </c>
      <c r="D96" s="7">
        <f>C96/('Player Data'!D96/'Player Data'!E96)</f>
        <v>5.7973672666855602E-2</v>
      </c>
    </row>
    <row r="97" spans="1:4" x14ac:dyDescent="0.25">
      <c r="A97" t="s">
        <v>146</v>
      </c>
      <c r="B97" t="s">
        <v>141</v>
      </c>
      <c r="C97" s="5">
        <f>('Player Data'!U97/(1+0.03))*1.3*Assumptions!F97*Assumptions!G97*Assumptions!H97*Assumptions!I97*Assumptions!J97</f>
        <v>5765780.3817213941</v>
      </c>
      <c r="D97" s="7">
        <f>C97/('Player Data'!D97/'Player Data'!E97)</f>
        <v>0.13673838270517039</v>
      </c>
    </row>
    <row r="98" spans="1:4" x14ac:dyDescent="0.25">
      <c r="A98" t="s">
        <v>146</v>
      </c>
      <c r="B98" t="s">
        <v>142</v>
      </c>
      <c r="C98" s="5">
        <f>('Player Data'!U98/(1+0.03))*1.3*Assumptions!F98*Assumptions!G98*Assumptions!H98*Assumptions!I98*Assumptions!J98</f>
        <v>2674690.5897835051</v>
      </c>
      <c r="D98" s="7">
        <f>C98/('Player Data'!D98/'Player Data'!E98)</f>
        <v>9.552466392083947E-2</v>
      </c>
    </row>
    <row r="99" spans="1:4" x14ac:dyDescent="0.25">
      <c r="A99" t="s">
        <v>146</v>
      </c>
      <c r="B99" t="s">
        <v>143</v>
      </c>
      <c r="C99" s="5">
        <f>('Player Data'!U99/(1+0.03))*1.3*Assumptions!F99*Assumptions!G99*Assumptions!H99*Assumptions!I99*Assumptions!J99</f>
        <v>3113656.924642493</v>
      </c>
      <c r="D99" s="7">
        <f>C99/('Player Data'!D99/'Player Data'!E99)</f>
        <v>9.6523875886538602E-2</v>
      </c>
    </row>
    <row r="100" spans="1:4" x14ac:dyDescent="0.25">
      <c r="A100" t="s">
        <v>146</v>
      </c>
      <c r="B100" t="s">
        <v>144</v>
      </c>
      <c r="C100" s="5">
        <f>('Player Data'!U100/(1+0.03))*1.3*Assumptions!F100*Assumptions!G100*Assumptions!H100*Assumptions!I100*Assumptions!J100</f>
        <v>2274230.6078118659</v>
      </c>
      <c r="D100" s="7">
        <f>C100/('Player Data'!D100/'Player Data'!E100)</f>
        <v>7.415969534516291E-2</v>
      </c>
    </row>
    <row r="101" spans="1:4" x14ac:dyDescent="0.25">
      <c r="A101" t="s">
        <v>146</v>
      </c>
      <c r="B101" t="s">
        <v>145</v>
      </c>
      <c r="C101" s="5">
        <f>('Player Data'!U101/(1+0.03))*1.3*Assumptions!F101*Assumptions!G101*Assumptions!H101*Assumptions!I101*Assumptions!J101</f>
        <v>1444756.4535506186</v>
      </c>
      <c r="D101" s="7">
        <f>C101/('Player Data'!D101/'Player Data'!E101)</f>
        <v>0.1002038019743559</v>
      </c>
    </row>
    <row r="102" spans="1:4" x14ac:dyDescent="0.25">
      <c r="A102" t="s">
        <v>152</v>
      </c>
      <c r="B102" t="s">
        <v>147</v>
      </c>
      <c r="C102" s="5">
        <f>('Player Data'!U102/(1+0.03))*1.3*Assumptions!F102*Assumptions!G102*Assumptions!H102*Assumptions!I102*Assumptions!J102</f>
        <v>2958011.9580796817</v>
      </c>
      <c r="D102" s="7">
        <f>C102/('Player Data'!D102/'Player Data'!E102)</f>
        <v>6.7280272357076606E-2</v>
      </c>
    </row>
    <row r="103" spans="1:4" x14ac:dyDescent="0.25">
      <c r="A103" t="s">
        <v>152</v>
      </c>
      <c r="B103" t="s">
        <v>148</v>
      </c>
      <c r="C103" s="5">
        <f>('Player Data'!U103/(1+0.03))*1.3*Assumptions!F103*Assumptions!G103*Assumptions!H103*Assumptions!I103*Assumptions!J103</f>
        <v>3796166.267178691</v>
      </c>
      <c r="D103" s="7">
        <f>C103/('Player Data'!D103/'Player Data'!E103)</f>
        <v>6.6507548436935932E-2</v>
      </c>
    </row>
    <row r="104" spans="1:4" x14ac:dyDescent="0.25">
      <c r="A104" t="s">
        <v>152</v>
      </c>
      <c r="B104" t="s">
        <v>149</v>
      </c>
      <c r="C104" s="5">
        <f>('Player Data'!U104/(1+0.03))*1.3*Assumptions!F104*Assumptions!G104*Assumptions!H104*Assumptions!I104*Assumptions!J104</f>
        <v>783287.49892053544</v>
      </c>
      <c r="D104" s="7">
        <f>C104/('Player Data'!D104/'Player Data'!E104)</f>
        <v>2.0013845594448305E-2</v>
      </c>
    </row>
    <row r="105" spans="1:4" x14ac:dyDescent="0.25">
      <c r="A105" t="s">
        <v>152</v>
      </c>
      <c r="B105" t="s">
        <v>150</v>
      </c>
      <c r="C105" s="5">
        <f>('Player Data'!U105/(1+0.03))*1.3*Assumptions!F105*Assumptions!G105*Assumptions!H105*Assumptions!I105*Assumptions!J105</f>
        <v>733845.22471555113</v>
      </c>
      <c r="D105" s="7">
        <f>C105/('Player Data'!D105/'Player Data'!E105)</f>
        <v>3.5072339996040439E-2</v>
      </c>
    </row>
    <row r="106" spans="1:4" x14ac:dyDescent="0.25">
      <c r="A106" t="s">
        <v>152</v>
      </c>
      <c r="B106" t="s">
        <v>151</v>
      </c>
      <c r="C106" s="5">
        <f>('Player Data'!U106/(1+0.03))*1.3*Assumptions!F106*Assumptions!G106*Assumptions!H106*Assumptions!I106*Assumptions!J106</f>
        <v>34897.153482573689</v>
      </c>
      <c r="D106" s="7">
        <f>C106/('Player Data'!D106/'Player Data'!E106)</f>
        <v>1.4014921077338831E-3</v>
      </c>
    </row>
    <row r="107" spans="1:4" x14ac:dyDescent="0.25">
      <c r="A107" t="s">
        <v>158</v>
      </c>
      <c r="B107" t="s">
        <v>153</v>
      </c>
      <c r="C107" s="5">
        <f>('Player Data'!U107/(1+0.03))*1.3*Assumptions!F107*Assumptions!G107*Assumptions!H107*Assumptions!I107*Assumptions!J107</f>
        <v>1660907.4725073853</v>
      </c>
      <c r="D107" s="7">
        <f>C107/('Player Data'!D107/'Player Data'!E107)</f>
        <v>8.1922058361121569E-2</v>
      </c>
    </row>
    <row r="108" spans="1:4" x14ac:dyDescent="0.25">
      <c r="A108" t="s">
        <v>158</v>
      </c>
      <c r="B108" t="s">
        <v>154</v>
      </c>
      <c r="C108" s="5">
        <f>('Player Data'!U108/(1+0.03))*1.3*Assumptions!F108*Assumptions!G108*Assumptions!H108*Assumptions!I108*Assumptions!J108</f>
        <v>987262.31107556971</v>
      </c>
      <c r="D108" s="7">
        <f>C108/('Player Data'!D108/'Player Data'!E108)</f>
        <v>2.4950019992003199E-2</v>
      </c>
    </row>
    <row r="109" spans="1:4" x14ac:dyDescent="0.25">
      <c r="A109" t="s">
        <v>158</v>
      </c>
      <c r="B109" t="s">
        <v>155</v>
      </c>
      <c r="C109" s="5">
        <f>('Player Data'!U109/(1+0.03))*1.3*Assumptions!F109*Assumptions!G109*Assumptions!H109*Assumptions!I109*Assumptions!J109</f>
        <v>1620187.1650784903</v>
      </c>
      <c r="D109" s="7">
        <f>C109/('Player Data'!D109/'Player Data'!E109)</f>
        <v>5.6848672458894398E-2</v>
      </c>
    </row>
    <row r="110" spans="1:4" x14ac:dyDescent="0.25">
      <c r="A110" t="s">
        <v>158</v>
      </c>
      <c r="B110" t="s">
        <v>156</v>
      </c>
      <c r="C110" s="5">
        <f>('Player Data'!U110/(1+0.03))*1.3*Assumptions!F110*Assumptions!G110*Assumptions!H110*Assumptions!I110*Assumptions!J110</f>
        <v>549492.55854318477</v>
      </c>
      <c r="D110" s="7">
        <f>C110/('Player Data'!D110/'Player Data'!E110)</f>
        <v>3.1005850087149612E-2</v>
      </c>
    </row>
    <row r="111" spans="1:4" x14ac:dyDescent="0.25">
      <c r="A111" t="s">
        <v>158</v>
      </c>
      <c r="B111" t="s">
        <v>157</v>
      </c>
      <c r="C111" s="5">
        <f>('Player Data'!U111/(1+0.03))*1.3*Assumptions!F111*Assumptions!G111*Assumptions!H111*Assumptions!I111*Assumptions!J111</f>
        <v>361105.11280691612</v>
      </c>
      <c r="D111" s="7">
        <f>C111/('Player Data'!D111/'Player Data'!E111)</f>
        <v>3.0944484342185462E-2</v>
      </c>
    </row>
    <row r="112" spans="1:4" x14ac:dyDescent="0.25">
      <c r="A112" t="s">
        <v>164</v>
      </c>
      <c r="B112" t="s">
        <v>159</v>
      </c>
      <c r="C112" s="5">
        <f>('Player Data'!U112/(1+0.03))*1.3*Assumptions!F112*Assumptions!G112*Assumptions!H112*Assumptions!I112*Assumptions!J112</f>
        <v>1271473.9998698775</v>
      </c>
      <c r="D112" s="7">
        <f>C112/('Player Data'!D112/'Player Data'!E112)</f>
        <v>2.8350974173437425E-2</v>
      </c>
    </row>
    <row r="113" spans="1:4" x14ac:dyDescent="0.25">
      <c r="A113" t="s">
        <v>164</v>
      </c>
      <c r="B113" t="s">
        <v>160</v>
      </c>
      <c r="C113" s="5">
        <f>('Player Data'!U113/(1+0.03))*1.3*Assumptions!F113*Assumptions!G113*Assumptions!H113*Assumptions!I113*Assumptions!J113</f>
        <v>2536031.9437273643</v>
      </c>
      <c r="D113" s="7">
        <f>C113/('Player Data'!D113/'Player Data'!E113)</f>
        <v>8.4253552947752969E-2</v>
      </c>
    </row>
    <row r="114" spans="1:4" x14ac:dyDescent="0.25">
      <c r="A114" t="s">
        <v>164</v>
      </c>
      <c r="B114" t="s">
        <v>161</v>
      </c>
      <c r="C114" s="5">
        <f>('Player Data'!U114/(1+0.03))*1.3*Assumptions!F114*Assumptions!G114*Assumptions!H114*Assumptions!I114*Assumptions!J114</f>
        <v>1676617.8855991592</v>
      </c>
      <c r="D114" s="7">
        <f>C114/('Player Data'!D114/'Player Data'!E114)</f>
        <v>9.6495326973232945E-2</v>
      </c>
    </row>
    <row r="115" spans="1:4" x14ac:dyDescent="0.25">
      <c r="A115" t="s">
        <v>164</v>
      </c>
      <c r="B115" t="s">
        <v>162</v>
      </c>
      <c r="C115" s="5">
        <f>('Player Data'!U115/(1+0.03))*1.3*Assumptions!F115*Assumptions!G115*Assumptions!H115*Assumptions!I115*Assumptions!J115</f>
        <v>2677668.241441288</v>
      </c>
      <c r="D115" s="7">
        <f>C115/('Player Data'!D115/'Player Data'!E115)</f>
        <v>0.18153682992822293</v>
      </c>
    </row>
    <row r="116" spans="1:4" x14ac:dyDescent="0.25">
      <c r="A116" t="s">
        <v>164</v>
      </c>
      <c r="B116" t="s">
        <v>163</v>
      </c>
      <c r="C116" s="5">
        <f>('Player Data'!U116/(1+0.03))*1.3*Assumptions!F116*Assumptions!G116*Assumptions!H116*Assumptions!I116*Assumptions!J116</f>
        <v>320575.29260140605</v>
      </c>
      <c r="D116" s="7">
        <f>C116/('Player Data'!D116/'Player Data'!E116)</f>
        <v>1.4826690682950122E-2</v>
      </c>
    </row>
    <row r="117" spans="1:4" x14ac:dyDescent="0.25">
      <c r="A117" t="s">
        <v>170</v>
      </c>
      <c r="B117" t="s">
        <v>165</v>
      </c>
      <c r="C117" s="5">
        <f>('Player Data'!U117/(1+0.03))*1.3*Assumptions!F117*Assumptions!G117*Assumptions!H117*Assumptions!I117*Assumptions!J117</f>
        <v>20240159.874729082</v>
      </c>
      <c r="D117" s="7">
        <f>C117/('Player Data'!D117/'Player Data'!E117)</f>
        <v>0.33303654879795663</v>
      </c>
    </row>
    <row r="118" spans="1:4" x14ac:dyDescent="0.25">
      <c r="A118" t="s">
        <v>170</v>
      </c>
      <c r="B118" t="s">
        <v>166</v>
      </c>
      <c r="C118" s="5">
        <f>('Player Data'!U118/(1+0.03))*1.3*Assumptions!F118*Assumptions!G118*Assumptions!H118*Assumptions!I118*Assumptions!J118</f>
        <v>1794512.094848586</v>
      </c>
      <c r="D118" s="7">
        <f>C118/('Player Data'!D118/'Player Data'!E118)</f>
        <v>4.2547777782091074E-2</v>
      </c>
    </row>
    <row r="119" spans="1:4" x14ac:dyDescent="0.25">
      <c r="A119" t="s">
        <v>170</v>
      </c>
      <c r="B119" t="s">
        <v>167</v>
      </c>
      <c r="C119" s="5">
        <f>('Player Data'!U119/(1+0.03))*1.3*Assumptions!F119*Assumptions!G119*Assumptions!H119*Assumptions!I119*Assumptions!J119</f>
        <v>8675678.7442977931</v>
      </c>
      <c r="D119" s="7">
        <f>C119/('Player Data'!D119/'Player Data'!E119)</f>
        <v>0.16028558984173324</v>
      </c>
    </row>
    <row r="120" spans="1:4" x14ac:dyDescent="0.25">
      <c r="A120" t="s">
        <v>170</v>
      </c>
      <c r="B120" t="s">
        <v>168</v>
      </c>
      <c r="C120" s="5">
        <f>('Player Data'!U120/(1+0.03))*1.3*Assumptions!F120*Assumptions!G120*Assumptions!H120*Assumptions!I120*Assumptions!J120</f>
        <v>916285.5251683665</v>
      </c>
      <c r="D120" s="7">
        <f>C120/('Player Data'!D120/'Player Data'!E120)</f>
        <v>0.1781705958393342</v>
      </c>
    </row>
    <row r="121" spans="1:4" x14ac:dyDescent="0.25">
      <c r="A121" t="s">
        <v>170</v>
      </c>
      <c r="B121" t="s">
        <v>169</v>
      </c>
      <c r="C121" s="5">
        <f>('Player Data'!U121/(1+0.03))*1.3*Assumptions!F121*Assumptions!G121*Assumptions!H121*Assumptions!I121*Assumptions!J121</f>
        <v>330960.91303284513</v>
      </c>
      <c r="D121" s="7">
        <f>C121/('Player Data'!D121/'Player Data'!E121)</f>
        <v>3.9484012220354581E-2</v>
      </c>
    </row>
    <row r="122" spans="1:4" x14ac:dyDescent="0.25">
      <c r="A122" t="s">
        <v>176</v>
      </c>
      <c r="B122" t="s">
        <v>171</v>
      </c>
      <c r="C122" s="5">
        <f>('Player Data'!U122/(1+0.03))*1.3*Assumptions!F122*Assumptions!G122*Assumptions!H122*Assumptions!I122*Assumptions!J122</f>
        <v>3280300.6416512397</v>
      </c>
      <c r="D122" s="7">
        <f>C122/('Player Data'!D122/'Player Data'!E122)</f>
        <v>9.5895886305671932E-2</v>
      </c>
    </row>
    <row r="123" spans="1:4" x14ac:dyDescent="0.25">
      <c r="A123" t="s">
        <v>176</v>
      </c>
      <c r="B123" t="s">
        <v>172</v>
      </c>
      <c r="C123" s="5">
        <f>('Player Data'!U123/(1+0.03))*1.3*Assumptions!F123*Assumptions!G123*Assumptions!H123*Assumptions!I123*Assumptions!J123</f>
        <v>256837.44366331142</v>
      </c>
      <c r="D123" s="7">
        <f>C123/('Player Data'!D123/'Player Data'!E123)</f>
        <v>1.95685671362523E-2</v>
      </c>
    </row>
    <row r="124" spans="1:4" x14ac:dyDescent="0.25">
      <c r="A124" t="s">
        <v>176</v>
      </c>
      <c r="B124" t="s">
        <v>173</v>
      </c>
      <c r="C124" s="5">
        <f>('Player Data'!U124/(1+0.03))*1.3*Assumptions!F124*Assumptions!G124*Assumptions!H124*Assumptions!I124*Assumptions!J124</f>
        <v>3242358.6789720743</v>
      </c>
      <c r="D124" s="7">
        <f>C124/('Player Data'!D124/'Player Data'!E124)</f>
        <v>9.1203500402890186E-2</v>
      </c>
    </row>
    <row r="125" spans="1:4" x14ac:dyDescent="0.25">
      <c r="A125" t="s">
        <v>176</v>
      </c>
      <c r="B125" t="s">
        <v>174</v>
      </c>
      <c r="C125" s="5">
        <f>('Player Data'!U125/(1+0.03))*1.3*Assumptions!F125*Assumptions!G125*Assumptions!H125*Assumptions!I125*Assumptions!J125</f>
        <v>1883533.0644339216</v>
      </c>
      <c r="D125" s="7">
        <f>C125/('Player Data'!D125/'Player Data'!E125)</f>
        <v>6.8050227897745216E-2</v>
      </c>
    </row>
    <row r="126" spans="1:4" x14ac:dyDescent="0.25">
      <c r="A126" t="s">
        <v>176</v>
      </c>
      <c r="B126" t="s">
        <v>175</v>
      </c>
      <c r="C126" s="5">
        <f>('Player Data'!U126/(1+0.03))*1.3*Assumptions!F126*Assumptions!G126*Assumptions!H126*Assumptions!I126*Assumptions!J126</f>
        <v>389030.19708310865</v>
      </c>
      <c r="D126" s="7">
        <f>C126/('Player Data'!D126/'Player Data'!E126)</f>
        <v>3.1974782902373045E-2</v>
      </c>
    </row>
    <row r="127" spans="1:4" x14ac:dyDescent="0.25">
      <c r="A127" t="s">
        <v>182</v>
      </c>
      <c r="B127" t="s">
        <v>177</v>
      </c>
      <c r="C127" s="5">
        <f>('Player Data'!U127/(1+0.03))*1.3*Assumptions!F127*Assumptions!G127*Assumptions!H127*Assumptions!I127*Assumptions!J127</f>
        <v>684202.47975372954</v>
      </c>
      <c r="D127" s="7">
        <f>C127/('Player Data'!D127/'Player Data'!E127)</f>
        <v>1.4628463177835661E-2</v>
      </c>
    </row>
    <row r="128" spans="1:4" x14ac:dyDescent="0.25">
      <c r="A128" t="s">
        <v>182</v>
      </c>
      <c r="B128" t="s">
        <v>178</v>
      </c>
      <c r="C128" s="5">
        <f>('Player Data'!U128/(1+0.03))*1.3*Assumptions!F128*Assumptions!G128*Assumptions!H128*Assumptions!I128*Assumptions!J128</f>
        <v>4962969.1881662877</v>
      </c>
      <c r="D128" s="7">
        <f>C128/('Player Data'!D128/'Player Data'!E128)</f>
        <v>0.10289460914663262</v>
      </c>
    </row>
    <row r="129" spans="1:4" x14ac:dyDescent="0.25">
      <c r="A129" t="s">
        <v>182</v>
      </c>
      <c r="B129" t="s">
        <v>179</v>
      </c>
      <c r="C129" s="5">
        <f>('Player Data'!U129/(1+0.03))*1.3*Assumptions!F129*Assumptions!G129*Assumptions!H129*Assumptions!I129*Assumptions!J129</f>
        <v>647253.16296297032</v>
      </c>
      <c r="D129" s="7">
        <f>C129/('Player Data'!D129/'Player Data'!E129)</f>
        <v>3.2058050566181301E-2</v>
      </c>
    </row>
    <row r="130" spans="1:4" x14ac:dyDescent="0.25">
      <c r="A130" t="s">
        <v>182</v>
      </c>
      <c r="B130" t="s">
        <v>180</v>
      </c>
      <c r="C130" s="5">
        <f>('Player Data'!U130/(1+0.03))*1.3*Assumptions!F130*Assumptions!G130*Assumptions!H130*Assumptions!I130*Assumptions!J130</f>
        <v>347535.71394743078</v>
      </c>
      <c r="D130" s="7">
        <f>C130/('Player Data'!D130/'Player Data'!E130)</f>
        <v>1.3815770779067016E-2</v>
      </c>
    </row>
    <row r="131" spans="1:4" x14ac:dyDescent="0.25">
      <c r="A131" t="s">
        <v>182</v>
      </c>
      <c r="B131" t="s">
        <v>181</v>
      </c>
      <c r="C131" s="5">
        <f>('Player Data'!U131/(1+0.03))*1.3*Assumptions!F131*Assumptions!G131*Assumptions!H131*Assumptions!I131*Assumptions!J131</f>
        <v>141022.18203980546</v>
      </c>
      <c r="D131" s="7">
        <f>C131/('Player Data'!D131/'Player Data'!E131)</f>
        <v>1.3829093605276338E-2</v>
      </c>
    </row>
    <row r="132" spans="1:4" x14ac:dyDescent="0.25">
      <c r="A132" t="s">
        <v>188</v>
      </c>
      <c r="B132" t="s">
        <v>183</v>
      </c>
      <c r="C132" s="5">
        <f>('Player Data'!U132/(1+0.03))*1.3*Assumptions!F132*Assumptions!G132*Assumptions!H132*Assumptions!I132*Assumptions!J132</f>
        <v>1107675.9910474836</v>
      </c>
      <c r="D132" s="7">
        <f>C132/('Player Data'!D132/'Player Data'!E132)</f>
        <v>4.1936704153290157E-2</v>
      </c>
    </row>
    <row r="133" spans="1:4" x14ac:dyDescent="0.25">
      <c r="A133" t="s">
        <v>188</v>
      </c>
      <c r="B133" t="s">
        <v>184</v>
      </c>
      <c r="C133" s="5">
        <f>('Player Data'!U133/(1+0.03))*1.3*Assumptions!F133*Assumptions!G133*Assumptions!H133*Assumptions!I133*Assumptions!J133</f>
        <v>1283542.5047736245</v>
      </c>
      <c r="D133" s="7">
        <f>C133/('Player Data'!D133/'Player Data'!E133)</f>
        <v>3.4599985248619E-2</v>
      </c>
    </row>
    <row r="134" spans="1:4" x14ac:dyDescent="0.25">
      <c r="A134" t="s">
        <v>188</v>
      </c>
      <c r="B134" t="s">
        <v>185</v>
      </c>
      <c r="C134" s="5">
        <f>('Player Data'!U134/(1+0.03))*1.3*Assumptions!F134*Assumptions!G134*Assumptions!H134*Assumptions!I134*Assumptions!J134</f>
        <v>394234.53919403115</v>
      </c>
      <c r="D134" s="7">
        <f>C134/('Player Data'!D134/'Player Data'!E134)</f>
        <v>2.2527687953944636E-2</v>
      </c>
    </row>
    <row r="135" spans="1:4" x14ac:dyDescent="0.25">
      <c r="A135" t="s">
        <v>188</v>
      </c>
      <c r="B135" t="s">
        <v>186</v>
      </c>
      <c r="C135" s="5">
        <f>('Player Data'!U135/(1+0.03))*1.3*Assumptions!F135*Assumptions!G135*Assumptions!H135*Assumptions!I135*Assumptions!J135</f>
        <v>17184.622714487028</v>
      </c>
      <c r="D135" s="7">
        <f>C135/('Player Data'!D135/'Player Data'!E135)</f>
        <v>1.5987391451186524E-3</v>
      </c>
    </row>
    <row r="136" spans="1:4" x14ac:dyDescent="0.25">
      <c r="A136" t="s">
        <v>188</v>
      </c>
      <c r="B136" t="s">
        <v>187</v>
      </c>
      <c r="C136" s="5">
        <f>('Player Data'!U136/(1+0.03))*1.3*Assumptions!F136*Assumptions!G136*Assumptions!H136*Assumptions!I136*Assumptions!J136</f>
        <v>895282.87475409836</v>
      </c>
      <c r="D136" s="7">
        <f>C136/('Player Data'!D136/'Player Data'!E136)</f>
        <v>5.9201795010151277E-2</v>
      </c>
    </row>
    <row r="137" spans="1:4" x14ac:dyDescent="0.25">
      <c r="A137" t="s">
        <v>194</v>
      </c>
      <c r="B137" t="s">
        <v>189</v>
      </c>
      <c r="C137" s="5">
        <f>('Player Data'!U137/(1+0.03))*1.3*Assumptions!F137*Assumptions!G137*Assumptions!H137*Assumptions!I137*Assumptions!J137</f>
        <v>1750268.4070890478</v>
      </c>
      <c r="D137" s="7">
        <f>C137/('Player Data'!D137/'Player Data'!E137)</f>
        <v>3.9026998909174195E-2</v>
      </c>
    </row>
    <row r="138" spans="1:4" x14ac:dyDescent="0.25">
      <c r="A138" t="s">
        <v>194</v>
      </c>
      <c r="B138" t="s">
        <v>190</v>
      </c>
      <c r="C138" s="5">
        <f>('Player Data'!U138/(1+0.03))*1.3*Assumptions!F138*Assumptions!G138*Assumptions!H138*Assumptions!I138*Assumptions!J138</f>
        <v>2232505.9878961034</v>
      </c>
      <c r="D138" s="7">
        <f>C138/('Player Data'!D138/'Player Data'!E138)</f>
        <v>6.8692491935264721E-2</v>
      </c>
    </row>
    <row r="139" spans="1:4" x14ac:dyDescent="0.25">
      <c r="A139" t="s">
        <v>194</v>
      </c>
      <c r="B139" t="s">
        <v>191</v>
      </c>
      <c r="C139" s="5">
        <f>('Player Data'!U139/(1+0.03))*1.3*Assumptions!F139*Assumptions!G139*Assumptions!H139*Assumptions!I139*Assumptions!J139</f>
        <v>4716280.4781000242</v>
      </c>
      <c r="D139" s="7">
        <f>C139/('Player Data'!D139/'Player Data'!E139)</f>
        <v>0.1179070119525006</v>
      </c>
    </row>
    <row r="140" spans="1:4" x14ac:dyDescent="0.25">
      <c r="A140" t="s">
        <v>194</v>
      </c>
      <c r="B140" t="s">
        <v>192</v>
      </c>
      <c r="C140" s="5">
        <f>('Player Data'!U140/(1+0.03))*1.3*Assumptions!F140*Assumptions!G140*Assumptions!H140*Assumptions!I140*Assumptions!J140</f>
        <v>1020558.7566107539</v>
      </c>
      <c r="D140" s="7">
        <f>C140/('Player Data'!D140/'Player Data'!E140)</f>
        <v>3.5608280959460885E-2</v>
      </c>
    </row>
    <row r="141" spans="1:4" x14ac:dyDescent="0.25">
      <c r="A141" t="s">
        <v>194</v>
      </c>
      <c r="B141" t="s">
        <v>193</v>
      </c>
      <c r="C141" s="5">
        <f>('Player Data'!U141/(1+0.03))*1.3*Assumptions!F141*Assumptions!G141*Assumptions!H141*Assumptions!I141*Assumptions!J141</f>
        <v>1922466.6454689084</v>
      </c>
      <c r="D141" s="7">
        <f>C141/('Player Data'!D141/'Player Data'!E141)</f>
        <v>9.8588033100969655E-2</v>
      </c>
    </row>
    <row r="142" spans="1:4" x14ac:dyDescent="0.25">
      <c r="A142" t="s">
        <v>200</v>
      </c>
      <c r="B142" t="s">
        <v>195</v>
      </c>
      <c r="C142" s="5">
        <f>('Player Data'!U142/(1+0.03))*1.3*Assumptions!F142*Assumptions!G142*Assumptions!H142*Assumptions!I142*Assumptions!J142</f>
        <v>4713440.5191833964</v>
      </c>
      <c r="D142" s="7">
        <f>C142/('Player Data'!D142/'Player Data'!E142)</f>
        <v>9.6257419362352187E-2</v>
      </c>
    </row>
    <row r="143" spans="1:4" x14ac:dyDescent="0.25">
      <c r="A143" t="s">
        <v>200</v>
      </c>
      <c r="B143" t="s">
        <v>196</v>
      </c>
      <c r="C143" s="5">
        <f>('Player Data'!U143/(1+0.03))*1.3*Assumptions!F143*Assumptions!G143*Assumptions!H143*Assumptions!I143*Assumptions!J143</f>
        <v>1279663.5132354831</v>
      </c>
      <c r="D143" s="7">
        <f>C143/('Player Data'!D143/'Player Data'!E143)</f>
        <v>4.8143849256413962E-2</v>
      </c>
    </row>
    <row r="144" spans="1:4" x14ac:dyDescent="0.25">
      <c r="A144" t="s">
        <v>200</v>
      </c>
      <c r="B144" t="s">
        <v>197</v>
      </c>
      <c r="C144" s="5">
        <f>('Player Data'!U144/(1+0.03))*1.3*Assumptions!F144*Assumptions!G144*Assumptions!H144*Assumptions!I144*Assumptions!J144</f>
        <v>441745.86523293605</v>
      </c>
      <c r="D144" s="7">
        <f>C144/('Player Data'!D144/'Player Data'!E144)</f>
        <v>6.8212870191729155E-2</v>
      </c>
    </row>
    <row r="145" spans="1:4" x14ac:dyDescent="0.25">
      <c r="A145" t="s">
        <v>200</v>
      </c>
      <c r="B145" t="s">
        <v>198</v>
      </c>
      <c r="C145" s="5">
        <f>('Player Data'!U145/(1+0.03))*1.3*Assumptions!F145*Assumptions!G145*Assumptions!H145*Assumptions!I145*Assumptions!J145</f>
        <v>744647.85902559943</v>
      </c>
      <c r="D145" s="7">
        <f>C145/('Player Data'!D145/'Player Data'!E145)</f>
        <v>3.8834308163003879E-2</v>
      </c>
    </row>
    <row r="146" spans="1:4" x14ac:dyDescent="0.25">
      <c r="A146" t="s">
        <v>200</v>
      </c>
      <c r="B146" t="s">
        <v>199</v>
      </c>
      <c r="C146" s="5">
        <f>('Player Data'!U146/(1+0.03))*1.3*Assumptions!F146*Assumptions!G146*Assumptions!H146*Assumptions!I146*Assumptions!J146</f>
        <v>1228797.1112160652</v>
      </c>
      <c r="D146" s="7">
        <f>C146/('Player Data'!D146/'Player Data'!E146)</f>
        <v>8.6015799505440554E-2</v>
      </c>
    </row>
    <row r="147" spans="1:4" x14ac:dyDescent="0.25">
      <c r="A147" t="s">
        <v>206</v>
      </c>
      <c r="B147" t="s">
        <v>201</v>
      </c>
      <c r="C147" s="5">
        <f>('Player Data'!U147/(1+0.03))*1.3*Assumptions!F147*Assumptions!G147*Assumptions!H147*Assumptions!I147*Assumptions!J147</f>
        <v>616510.537305078</v>
      </c>
      <c r="D147" s="7">
        <f>C147/('Player Data'!D147/'Player Data'!E147)</f>
        <v>1.8712514994002401E-2</v>
      </c>
    </row>
    <row r="148" spans="1:4" x14ac:dyDescent="0.25">
      <c r="A148" t="s">
        <v>206</v>
      </c>
      <c r="B148" t="s">
        <v>202</v>
      </c>
      <c r="C148" s="5">
        <f>('Player Data'!U148/(1+0.03))*1.3*Assumptions!F148*Assumptions!G148*Assumptions!H148*Assumptions!I148*Assumptions!J148</f>
        <v>378051.84722227621</v>
      </c>
      <c r="D148" s="7">
        <f>C148/('Player Data'!D148/'Player Data'!E148)</f>
        <v>2.7977935039576407E-2</v>
      </c>
    </row>
    <row r="149" spans="1:4" x14ac:dyDescent="0.25">
      <c r="A149" t="s">
        <v>206</v>
      </c>
      <c r="B149" t="s">
        <v>203</v>
      </c>
      <c r="C149" s="5">
        <f>('Player Data'!U149/(1+0.03))*1.3*Assumptions!F149*Assumptions!G149*Assumptions!H149*Assumptions!I149*Assumptions!J149</f>
        <v>424099.85652651568</v>
      </c>
      <c r="D149" s="7">
        <f>C149/('Player Data'!D149/'Player Data'!E149)</f>
        <v>3.1974782902373038E-2</v>
      </c>
    </row>
    <row r="150" spans="1:4" x14ac:dyDescent="0.25">
      <c r="A150" t="s">
        <v>206</v>
      </c>
      <c r="B150" t="s">
        <v>204</v>
      </c>
      <c r="C150" s="5">
        <f>('Player Data'!U150/(1+0.03))*1.3*Assumptions!F150*Assumptions!G150*Assumptions!H150*Assumptions!I150*Assumptions!J150</f>
        <v>3761936.1240991764</v>
      </c>
      <c r="D150" s="7">
        <f>C150/('Player Data'!D150/'Player Data'!E150)</f>
        <v>0.11298362208514653</v>
      </c>
    </row>
    <row r="151" spans="1:4" x14ac:dyDescent="0.25">
      <c r="A151" t="s">
        <v>206</v>
      </c>
      <c r="B151" t="s">
        <v>205</v>
      </c>
      <c r="C151" s="5">
        <f>('Player Data'!U151/(1+0.03))*1.3*Assumptions!F151*Assumptions!G151*Assumptions!H151*Assumptions!I151*Assumptions!J151</f>
        <v>3266173.4908985747</v>
      </c>
      <c r="D151" s="7">
        <f>C151/('Player Data'!D151/'Player Data'!E151)</f>
        <v>0.1513038138672157</v>
      </c>
    </row>
    <row r="152" spans="1:4" x14ac:dyDescent="0.25">
      <c r="A152" t="s">
        <v>324</v>
      </c>
      <c r="C152" s="5">
        <f>SUM(C2:C151)/150</f>
        <v>1776137.7303691518</v>
      </c>
      <c r="D152" s="7">
        <f>SUM(D2:D151)/150</f>
        <v>5.7333445064797955E-2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97F-1227-B14A-924D-3B8EC658D6ED}">
  <dimension ref="A1:C152"/>
  <sheetViews>
    <sheetView topLeftCell="A13" zoomScaleNormal="150" zoomScaleSheetLayoutView="100" workbookViewId="0">
      <selection activeCell="E154" sqref="E154"/>
    </sheetView>
  </sheetViews>
  <sheetFormatPr defaultRowHeight="15" x14ac:dyDescent="0.25"/>
  <cols>
    <col min="2" max="2" width="18.28515625" customWidth="1"/>
    <col min="3" max="3" width="15.7109375" customWidth="1"/>
  </cols>
  <sheetData>
    <row r="1" spans="1:3" x14ac:dyDescent="0.25">
      <c r="A1" s="1" t="s">
        <v>8</v>
      </c>
      <c r="B1" s="1" t="s">
        <v>0</v>
      </c>
      <c r="C1" s="1" t="s">
        <v>37</v>
      </c>
    </row>
    <row r="2" spans="1:3" x14ac:dyDescent="0.25">
      <c r="A2" t="s">
        <v>12</v>
      </c>
      <c r="B2" t="s">
        <v>2</v>
      </c>
      <c r="C2">
        <f>'Player Data'!U2/Premiums!C2</f>
        <v>0.30461656759234612</v>
      </c>
    </row>
    <row r="3" spans="1:3" x14ac:dyDescent="0.25">
      <c r="A3" t="s">
        <v>12</v>
      </c>
      <c r="B3" t="s">
        <v>3</v>
      </c>
      <c r="C3">
        <f>'Player Data'!U3/Premiums!C3</f>
        <v>0.46882111970869378</v>
      </c>
    </row>
    <row r="4" spans="1:3" x14ac:dyDescent="0.25">
      <c r="A4" t="s">
        <v>12</v>
      </c>
      <c r="B4" t="s">
        <v>4</v>
      </c>
      <c r="C4">
        <f>'Player Data'!U4/Premiums!C4</f>
        <v>0.60023310023310028</v>
      </c>
    </row>
    <row r="5" spans="1:3" x14ac:dyDescent="0.25">
      <c r="A5" t="s">
        <v>12</v>
      </c>
      <c r="B5" t="s">
        <v>5</v>
      </c>
      <c r="C5">
        <f>'Player Data'!U5/Premiums!C5</f>
        <v>0.55406132329209234</v>
      </c>
    </row>
    <row r="6" spans="1:3" x14ac:dyDescent="0.25">
      <c r="A6" t="s">
        <v>12</v>
      </c>
      <c r="B6" t="s">
        <v>6</v>
      </c>
      <c r="C6">
        <f>'Player Data'!U6/Premiums!C6</f>
        <v>0.6156236925467693</v>
      </c>
    </row>
    <row r="7" spans="1:3" x14ac:dyDescent="0.25">
      <c r="A7" t="s">
        <v>14</v>
      </c>
      <c r="B7" t="s">
        <v>31</v>
      </c>
      <c r="C7">
        <f>'Player Data'!U7/Premiums!C7</f>
        <v>0.83365708365708346</v>
      </c>
    </row>
    <row r="8" spans="1:3" x14ac:dyDescent="0.25">
      <c r="A8" t="s">
        <v>14</v>
      </c>
      <c r="B8" t="s">
        <v>33</v>
      </c>
      <c r="C8">
        <f>'Player Data'!U8/Premiums!C8</f>
        <v>1.0003885003885</v>
      </c>
    </row>
    <row r="9" spans="1:3" x14ac:dyDescent="0.25">
      <c r="A9" t="s">
        <v>14</v>
      </c>
      <c r="B9" t="s">
        <v>15</v>
      </c>
      <c r="C9">
        <f>'Player Data'!U9/Premiums!C9</f>
        <v>0.51301974378897441</v>
      </c>
    </row>
    <row r="10" spans="1:3" x14ac:dyDescent="0.25">
      <c r="A10" t="s">
        <v>14</v>
      </c>
      <c r="B10" t="s">
        <v>32</v>
      </c>
      <c r="C10">
        <f>'Player Data'!U10/Premiums!C10</f>
        <v>0.37621447877858138</v>
      </c>
    </row>
    <row r="11" spans="1:3" x14ac:dyDescent="0.25">
      <c r="A11" t="s">
        <v>14</v>
      </c>
      <c r="B11" t="s">
        <v>38</v>
      </c>
      <c r="C11">
        <f>'Player Data'!U11/Premiums!C11</f>
        <v>0.60946745562130178</v>
      </c>
    </row>
    <row r="12" spans="1:3" x14ac:dyDescent="0.25">
      <c r="A12" t="s">
        <v>44</v>
      </c>
      <c r="B12" t="s">
        <v>39</v>
      </c>
      <c r="C12">
        <f>'Player Data'!U12/Premiums!C12</f>
        <v>0.56271853146853135</v>
      </c>
    </row>
    <row r="13" spans="1:3" x14ac:dyDescent="0.25">
      <c r="A13" t="s">
        <v>44</v>
      </c>
      <c r="B13" t="s">
        <v>40</v>
      </c>
      <c r="C13">
        <f>'Player Data'!U13/Premiums!C13</f>
        <v>0.66025641025641035</v>
      </c>
    </row>
    <row r="14" spans="1:3" x14ac:dyDescent="0.25">
      <c r="A14" t="s">
        <v>44</v>
      </c>
      <c r="B14" t="s">
        <v>41</v>
      </c>
      <c r="C14">
        <f>'Player Data'!U14/Premiums!C14</f>
        <v>0.57714721176259631</v>
      </c>
    </row>
    <row r="15" spans="1:3" x14ac:dyDescent="0.25">
      <c r="A15" t="s">
        <v>44</v>
      </c>
      <c r="B15" t="s">
        <v>42</v>
      </c>
      <c r="C15">
        <f>'Player Data'!U15/Premiums!C15</f>
        <v>0.60023310023310006</v>
      </c>
    </row>
    <row r="16" spans="1:3" x14ac:dyDescent="0.25">
      <c r="A16" t="s">
        <v>44</v>
      </c>
      <c r="B16" t="s">
        <v>43</v>
      </c>
      <c r="C16">
        <f>'Player Data'!U16/Premiums!C16</f>
        <v>0.9003496503496502</v>
      </c>
    </row>
    <row r="17" spans="1:3" x14ac:dyDescent="0.25">
      <c r="A17" t="s">
        <v>50</v>
      </c>
      <c r="B17" t="s">
        <v>45</v>
      </c>
      <c r="C17">
        <f>'Player Data'!U17/Premiums!C17</f>
        <v>0.45017482517482516</v>
      </c>
    </row>
    <row r="18" spans="1:3" x14ac:dyDescent="0.25">
      <c r="A18" t="s">
        <v>50</v>
      </c>
      <c r="B18" t="s">
        <v>46</v>
      </c>
      <c r="C18">
        <f>'Player Data'!U18/Premiums!C18</f>
        <v>0.60023310023310006</v>
      </c>
    </row>
    <row r="19" spans="1:3" x14ac:dyDescent="0.25">
      <c r="A19" t="s">
        <v>50</v>
      </c>
      <c r="B19" t="s">
        <v>47</v>
      </c>
      <c r="C19">
        <f>'Player Data'!U19/Premiums!C19</f>
        <v>0.46171776941007708</v>
      </c>
    </row>
    <row r="20" spans="1:3" x14ac:dyDescent="0.25">
      <c r="A20" t="s">
        <v>50</v>
      </c>
      <c r="B20" t="s">
        <v>48</v>
      </c>
      <c r="C20">
        <f>'Player Data'!U20/Premiums!C20</f>
        <v>0.46171776941007708</v>
      </c>
    </row>
    <row r="21" spans="1:3" x14ac:dyDescent="0.25">
      <c r="A21" t="s">
        <v>50</v>
      </c>
      <c r="B21" t="s">
        <v>49</v>
      </c>
      <c r="C21">
        <f>'Player Data'!U21/Premiums!C21</f>
        <v>0.7202797202797202</v>
      </c>
    </row>
    <row r="22" spans="1:3" x14ac:dyDescent="0.25">
      <c r="A22" t="s">
        <v>56</v>
      </c>
      <c r="B22" t="s">
        <v>51</v>
      </c>
      <c r="C22">
        <f>'Player Data'!U22/Premiums!C22</f>
        <v>0.46171776941007703</v>
      </c>
    </row>
    <row r="23" spans="1:3" x14ac:dyDescent="0.25">
      <c r="A23" t="s">
        <v>56</v>
      </c>
      <c r="B23" t="s">
        <v>52</v>
      </c>
      <c r="C23">
        <f>'Player Data'!U23/Premiums!C23</f>
        <v>0.5282051282051281</v>
      </c>
    </row>
    <row r="24" spans="1:3" x14ac:dyDescent="0.25">
      <c r="A24" t="s">
        <v>56</v>
      </c>
      <c r="B24" t="s">
        <v>53</v>
      </c>
      <c r="C24">
        <f>'Player Data'!U24/Premiums!C24</f>
        <v>0.76183431952662717</v>
      </c>
    </row>
    <row r="25" spans="1:3" x14ac:dyDescent="0.25">
      <c r="A25" t="s">
        <v>56</v>
      </c>
      <c r="B25" t="s">
        <v>54</v>
      </c>
      <c r="C25">
        <f>'Player Data'!U25/Premiums!C25</f>
        <v>0.82532051282051266</v>
      </c>
    </row>
    <row r="26" spans="1:3" x14ac:dyDescent="0.25">
      <c r="A26" t="s">
        <v>56</v>
      </c>
      <c r="B26" t="s">
        <v>55</v>
      </c>
      <c r="C26">
        <f>'Player Data'!U26/Premiums!C26</f>
        <v>1.1004273504273503</v>
      </c>
    </row>
    <row r="27" spans="1:3" x14ac:dyDescent="0.25">
      <c r="A27" t="s">
        <v>62</v>
      </c>
      <c r="B27" t="s">
        <v>57</v>
      </c>
      <c r="C27">
        <f>'Player Data'!U27/Premiums!C27</f>
        <v>0.6925766541151156</v>
      </c>
    </row>
    <row r="28" spans="1:3" x14ac:dyDescent="0.25">
      <c r="A28" t="s">
        <v>62</v>
      </c>
      <c r="B28" t="s">
        <v>58</v>
      </c>
      <c r="C28">
        <f>'Player Data'!U28/Premiums!C28</f>
        <v>0.39189008206102227</v>
      </c>
    </row>
    <row r="29" spans="1:3" x14ac:dyDescent="0.25">
      <c r="A29" t="s">
        <v>62</v>
      </c>
      <c r="B29" t="s">
        <v>59</v>
      </c>
      <c r="C29">
        <f>'Player Data'!U29/Premiums!C29</f>
        <v>0.46606334841628955</v>
      </c>
    </row>
    <row r="30" spans="1:3" x14ac:dyDescent="0.25">
      <c r="A30" t="s">
        <v>62</v>
      </c>
      <c r="B30" t="s">
        <v>60</v>
      </c>
      <c r="C30">
        <f>'Player Data'!U30/Premiums!C30</f>
        <v>1.0003885003885005</v>
      </c>
    </row>
    <row r="31" spans="1:3" x14ac:dyDescent="0.25">
      <c r="A31" t="s">
        <v>62</v>
      </c>
      <c r="B31" t="s">
        <v>61</v>
      </c>
      <c r="C31">
        <f>'Player Data'!U31/Premiums!C31</f>
        <v>0.73361823361823353</v>
      </c>
    </row>
    <row r="32" spans="1:3" x14ac:dyDescent="0.25">
      <c r="A32" t="s">
        <v>68</v>
      </c>
      <c r="B32" t="s">
        <v>63</v>
      </c>
      <c r="C32">
        <f>'Player Data'!U32/Premiums!C32</f>
        <v>0.52961744138214717</v>
      </c>
    </row>
    <row r="33" spans="1:3" x14ac:dyDescent="0.25">
      <c r="A33" t="s">
        <v>68</v>
      </c>
      <c r="B33" t="s">
        <v>64</v>
      </c>
      <c r="C33">
        <f>'Player Data'!U33/Premiums!C33</f>
        <v>0.88034188034188021</v>
      </c>
    </row>
    <row r="34" spans="1:3" x14ac:dyDescent="0.25">
      <c r="A34" t="s">
        <v>68</v>
      </c>
      <c r="B34" t="s">
        <v>65</v>
      </c>
      <c r="C34">
        <f>'Player Data'!U34/Premiums!C34</f>
        <v>0.76183431952662717</v>
      </c>
    </row>
    <row r="35" spans="1:3" x14ac:dyDescent="0.25">
      <c r="A35" t="s">
        <v>68</v>
      </c>
      <c r="B35" t="s">
        <v>66</v>
      </c>
      <c r="C35">
        <f>'Player Data'!U35/Premiums!C35</f>
        <v>0.5282051282051281</v>
      </c>
    </row>
    <row r="36" spans="1:3" x14ac:dyDescent="0.25">
      <c r="A36" t="s">
        <v>68</v>
      </c>
      <c r="B36" t="s">
        <v>67</v>
      </c>
      <c r="C36">
        <f>'Player Data'!U36/Premiums!C36</f>
        <v>0.61899038461538447</v>
      </c>
    </row>
    <row r="37" spans="1:3" x14ac:dyDescent="0.25">
      <c r="A37" t="s">
        <v>74</v>
      </c>
      <c r="B37" t="s">
        <v>69</v>
      </c>
      <c r="C37">
        <f>'Player Data'!U37/Premiums!C37</f>
        <v>0.6925766541151156</v>
      </c>
    </row>
    <row r="38" spans="1:3" x14ac:dyDescent="0.25">
      <c r="A38" t="s">
        <v>74</v>
      </c>
      <c r="B38" t="s">
        <v>70</v>
      </c>
      <c r="C38">
        <f>'Player Data'!U38/Premiums!C38</f>
        <v>0.80031080031080026</v>
      </c>
    </row>
    <row r="39" spans="1:3" x14ac:dyDescent="0.25">
      <c r="A39" t="s">
        <v>74</v>
      </c>
      <c r="B39" t="s">
        <v>71</v>
      </c>
      <c r="C39">
        <f>'Player Data'!U39/Premiums!C39</f>
        <v>0.72027972027972031</v>
      </c>
    </row>
    <row r="40" spans="1:3" x14ac:dyDescent="0.25">
      <c r="A40" t="s">
        <v>74</v>
      </c>
      <c r="B40" t="s">
        <v>72</v>
      </c>
      <c r="C40">
        <f>'Player Data'!U40/Premiums!C40</f>
        <v>0.55577138910472246</v>
      </c>
    </row>
    <row r="41" spans="1:3" x14ac:dyDescent="0.25">
      <c r="A41" t="s">
        <v>74</v>
      </c>
      <c r="B41" t="s">
        <v>73</v>
      </c>
      <c r="C41">
        <f>'Player Data'!U41/Premiums!C41</f>
        <v>0.4660633484162896</v>
      </c>
    </row>
    <row r="42" spans="1:3" x14ac:dyDescent="0.25">
      <c r="A42" t="s">
        <v>80</v>
      </c>
      <c r="B42" t="s">
        <v>75</v>
      </c>
      <c r="C42">
        <f>'Player Data'!U42/Premiums!C42</f>
        <v>0.21375822657873941</v>
      </c>
    </row>
    <row r="43" spans="1:3" x14ac:dyDescent="0.25">
      <c r="A43" t="s">
        <v>80</v>
      </c>
      <c r="B43" t="s">
        <v>76</v>
      </c>
      <c r="C43">
        <f>'Player Data'!U43/Premiums!C43</f>
        <v>0.37621447877858138</v>
      </c>
    </row>
    <row r="44" spans="1:3" x14ac:dyDescent="0.25">
      <c r="A44" t="s">
        <v>80</v>
      </c>
      <c r="B44" t="s">
        <v>77</v>
      </c>
      <c r="C44">
        <f>'Player Data'!U44/Premiums!C44</f>
        <v>0.27415491083311155</v>
      </c>
    </row>
    <row r="45" spans="1:3" x14ac:dyDescent="0.25">
      <c r="A45" t="s">
        <v>80</v>
      </c>
      <c r="B45" t="s">
        <v>78</v>
      </c>
      <c r="C45">
        <f>'Player Data'!U45/Premiums!C45</f>
        <v>0.60023310023310028</v>
      </c>
    </row>
    <row r="46" spans="1:3" x14ac:dyDescent="0.25">
      <c r="A46" t="s">
        <v>80</v>
      </c>
      <c r="B46" t="s">
        <v>79</v>
      </c>
      <c r="C46">
        <f>'Player Data'!U46/Premiums!C46</f>
        <v>1.0003885003885002</v>
      </c>
    </row>
    <row r="47" spans="1:3" x14ac:dyDescent="0.25">
      <c r="A47" t="s">
        <v>92</v>
      </c>
      <c r="B47" t="s">
        <v>81</v>
      </c>
      <c r="C47">
        <f>'Player Data'!U47/Premiums!C47</f>
        <v>0.48018648018648014</v>
      </c>
    </row>
    <row r="48" spans="1:3" x14ac:dyDescent="0.25">
      <c r="A48" t="s">
        <v>92</v>
      </c>
      <c r="B48" t="s">
        <v>82</v>
      </c>
      <c r="C48">
        <f>'Player Data'!U48/Premiums!C48</f>
        <v>0.42751645315747877</v>
      </c>
    </row>
    <row r="49" spans="1:3" x14ac:dyDescent="0.25">
      <c r="A49" t="s">
        <v>92</v>
      </c>
      <c r="B49" t="s">
        <v>83</v>
      </c>
      <c r="C49">
        <f>'Player Data'!U49/Premiums!C49</f>
        <v>0.7202797202797202</v>
      </c>
    </row>
    <row r="50" spans="1:3" x14ac:dyDescent="0.25">
      <c r="A50" t="s">
        <v>92</v>
      </c>
      <c r="B50" t="s">
        <v>84</v>
      </c>
      <c r="C50">
        <f>'Player Data'!U50/Premiums!C50</f>
        <v>0.52820512820512822</v>
      </c>
    </row>
    <row r="51" spans="1:3" x14ac:dyDescent="0.25">
      <c r="A51" t="s">
        <v>92</v>
      </c>
      <c r="B51" t="s">
        <v>85</v>
      </c>
      <c r="C51">
        <f>'Player Data'!U51/Premiums!C51</f>
        <v>1.0003885003885005</v>
      </c>
    </row>
    <row r="52" spans="1:3" x14ac:dyDescent="0.25">
      <c r="A52" t="s">
        <v>91</v>
      </c>
      <c r="B52" t="s">
        <v>86</v>
      </c>
      <c r="C52">
        <f>'Player Data'!U52/Premiums!C52</f>
        <v>0.75029137529137513</v>
      </c>
    </row>
    <row r="53" spans="1:3" x14ac:dyDescent="0.25">
      <c r="A53" t="s">
        <v>91</v>
      </c>
      <c r="B53" t="s">
        <v>87</v>
      </c>
      <c r="C53">
        <f>'Player Data'!U53/Premiums!C53</f>
        <v>0.69471423638090302</v>
      </c>
    </row>
    <row r="54" spans="1:3" x14ac:dyDescent="0.25">
      <c r="A54" t="s">
        <v>91</v>
      </c>
      <c r="B54" t="s">
        <v>88</v>
      </c>
      <c r="C54">
        <f>'Player Data'!U54/Premiums!C54</f>
        <v>0.6925766541151156</v>
      </c>
    </row>
    <row r="55" spans="1:3" x14ac:dyDescent="0.25">
      <c r="A55" t="s">
        <v>91</v>
      </c>
      <c r="B55" t="s">
        <v>89</v>
      </c>
      <c r="C55">
        <f>'Player Data'!U55/Premiums!C55</f>
        <v>0.67718606180144636</v>
      </c>
    </row>
    <row r="56" spans="1:3" x14ac:dyDescent="0.25">
      <c r="A56" t="s">
        <v>91</v>
      </c>
      <c r="B56" t="s">
        <v>90</v>
      </c>
      <c r="C56">
        <f>'Player Data'!U56/Premiums!C56</f>
        <v>0.82532051282051277</v>
      </c>
    </row>
    <row r="57" spans="1:3" x14ac:dyDescent="0.25">
      <c r="A57" t="s">
        <v>98</v>
      </c>
      <c r="B57" t="s">
        <v>93</v>
      </c>
      <c r="C57">
        <f>'Player Data'!U57/Premiums!C57</f>
        <v>0.27415491083311155</v>
      </c>
    </row>
    <row r="58" spans="1:3" x14ac:dyDescent="0.25">
      <c r="A58" t="s">
        <v>98</v>
      </c>
      <c r="B58" t="s">
        <v>94</v>
      </c>
      <c r="C58">
        <f>'Player Data'!U58/Premiums!C58</f>
        <v>0.35851026801253044</v>
      </c>
    </row>
    <row r="59" spans="1:3" x14ac:dyDescent="0.25">
      <c r="A59" t="s">
        <v>98</v>
      </c>
      <c r="B59" t="s">
        <v>95</v>
      </c>
      <c r="C59">
        <f>'Player Data'!U59/Premiums!C59</f>
        <v>0.46606334841628966</v>
      </c>
    </row>
    <row r="60" spans="1:3" x14ac:dyDescent="0.25">
      <c r="A60" t="s">
        <v>98</v>
      </c>
      <c r="B60" t="s">
        <v>96</v>
      </c>
      <c r="C60">
        <f>'Player Data'!U60/Premiums!C60</f>
        <v>1.0003885003885</v>
      </c>
    </row>
    <row r="61" spans="1:3" x14ac:dyDescent="0.25">
      <c r="A61" t="s">
        <v>98</v>
      </c>
      <c r="B61" t="s">
        <v>97</v>
      </c>
      <c r="C61">
        <f>'Player Data'!U61/Premiums!C61</f>
        <v>0.61562369254676941</v>
      </c>
    </row>
    <row r="62" spans="1:3" x14ac:dyDescent="0.25">
      <c r="A62" t="s">
        <v>104</v>
      </c>
      <c r="B62" t="s">
        <v>99</v>
      </c>
      <c r="C62">
        <f>'Player Data'!U62/Premiums!C62</f>
        <v>0.62524281274281268</v>
      </c>
    </row>
    <row r="63" spans="1:3" x14ac:dyDescent="0.25">
      <c r="A63" t="s">
        <v>104</v>
      </c>
      <c r="B63" t="s">
        <v>100</v>
      </c>
      <c r="C63">
        <f>'Player Data'!U63/Premiums!C63</f>
        <v>0.90034965034965031</v>
      </c>
    </row>
    <row r="64" spans="1:3" x14ac:dyDescent="0.25">
      <c r="A64" t="s">
        <v>104</v>
      </c>
      <c r="B64" t="s">
        <v>101</v>
      </c>
      <c r="C64">
        <f>'Player Data'!U64/Premiums!C64</f>
        <v>0.56432171816787202</v>
      </c>
    </row>
    <row r="65" spans="1:3" x14ac:dyDescent="0.25">
      <c r="A65" t="s">
        <v>104</v>
      </c>
      <c r="B65" t="s">
        <v>102</v>
      </c>
      <c r="C65">
        <f>'Player Data'!U65/Premiums!C65</f>
        <v>0.66025641025641035</v>
      </c>
    </row>
    <row r="66" spans="1:3" x14ac:dyDescent="0.25">
      <c r="A66" t="s">
        <v>104</v>
      </c>
      <c r="B66" t="s">
        <v>103</v>
      </c>
      <c r="C66">
        <f>'Player Data'!U66/Premiums!C66</f>
        <v>0.75029137529137502</v>
      </c>
    </row>
    <row r="67" spans="1:3" x14ac:dyDescent="0.25">
      <c r="A67" t="s">
        <v>110</v>
      </c>
      <c r="B67" t="s">
        <v>105</v>
      </c>
      <c r="C67">
        <f>'Player Data'!U67/Premiums!C67</f>
        <v>0.7202797202797202</v>
      </c>
    </row>
    <row r="68" spans="1:3" x14ac:dyDescent="0.25">
      <c r="A68" t="s">
        <v>110</v>
      </c>
      <c r="B68" t="s">
        <v>106</v>
      </c>
      <c r="C68">
        <f>'Player Data'!U68/Premiums!C68</f>
        <v>0.35516751493082849</v>
      </c>
    </row>
    <row r="69" spans="1:3" x14ac:dyDescent="0.25">
      <c r="A69" t="s">
        <v>110</v>
      </c>
      <c r="B69" t="s">
        <v>107</v>
      </c>
      <c r="C69">
        <f>'Player Data'!U69/Premiums!C69</f>
        <v>0.72027972027972009</v>
      </c>
    </row>
    <row r="70" spans="1:3" x14ac:dyDescent="0.25">
      <c r="A70" t="s">
        <v>110</v>
      </c>
      <c r="B70" t="s">
        <v>108</v>
      </c>
      <c r="C70">
        <f>'Player Data'!U70/Premiums!C70</f>
        <v>0.60023310023310028</v>
      </c>
    </row>
    <row r="71" spans="1:3" x14ac:dyDescent="0.25">
      <c r="A71" t="s">
        <v>110</v>
      </c>
      <c r="B71" t="s">
        <v>109</v>
      </c>
      <c r="C71">
        <f>'Player Data'!U71/Premiums!C71</f>
        <v>0.46171776941007714</v>
      </c>
    </row>
    <row r="72" spans="1:3" x14ac:dyDescent="0.25">
      <c r="A72" t="s">
        <v>116</v>
      </c>
      <c r="B72" t="s">
        <v>111</v>
      </c>
      <c r="C72">
        <f>'Player Data'!U72/Premiums!C72</f>
        <v>0.33859303090072318</v>
      </c>
    </row>
    <row r="73" spans="1:3" x14ac:dyDescent="0.25">
      <c r="A73" t="s">
        <v>116</v>
      </c>
      <c r="B73" t="s">
        <v>112</v>
      </c>
      <c r="C73">
        <f>'Player Data'!U73/Premiums!C73</f>
        <v>0.50019425019425023</v>
      </c>
    </row>
    <row r="74" spans="1:3" x14ac:dyDescent="0.25">
      <c r="A74" t="s">
        <v>116</v>
      </c>
      <c r="B74" t="s">
        <v>113</v>
      </c>
      <c r="C74">
        <f>'Player Data'!U74/Premiums!C74</f>
        <v>0.51784816490698848</v>
      </c>
    </row>
    <row r="75" spans="1:3" x14ac:dyDescent="0.25">
      <c r="A75" t="s">
        <v>116</v>
      </c>
      <c r="B75" t="s">
        <v>114</v>
      </c>
      <c r="C75">
        <f>'Player Data'!U75/Premiums!C75</f>
        <v>0.43533389687235841</v>
      </c>
    </row>
    <row r="76" spans="1:3" x14ac:dyDescent="0.25">
      <c r="A76" t="s">
        <v>116</v>
      </c>
      <c r="B76" t="s">
        <v>115</v>
      </c>
      <c r="C76">
        <f>'Player Data'!U76/Premiums!C76</f>
        <v>0.56432171816787202</v>
      </c>
    </row>
    <row r="77" spans="1:3" x14ac:dyDescent="0.25">
      <c r="A77" t="s">
        <v>122</v>
      </c>
      <c r="B77" t="s">
        <v>117</v>
      </c>
      <c r="C77">
        <f>'Player Data'!U77/Premiums!C77</f>
        <v>0.7202797202797202</v>
      </c>
    </row>
    <row r="78" spans="1:3" x14ac:dyDescent="0.25">
      <c r="A78" t="s">
        <v>122</v>
      </c>
      <c r="B78" t="s">
        <v>118</v>
      </c>
      <c r="C78">
        <f>'Player Data'!U78/Premiums!C78</f>
        <v>0.33195395186345417</v>
      </c>
    </row>
    <row r="79" spans="1:3" x14ac:dyDescent="0.25">
      <c r="A79" t="s">
        <v>122</v>
      </c>
      <c r="B79" t="s">
        <v>119</v>
      </c>
      <c r="C79">
        <f>'Player Data'!U79/Premiums!C79</f>
        <v>0.42369395310571784</v>
      </c>
    </row>
    <row r="80" spans="1:3" x14ac:dyDescent="0.25">
      <c r="A80" t="s">
        <v>122</v>
      </c>
      <c r="B80" t="s">
        <v>120</v>
      </c>
      <c r="C80">
        <f>'Player Data'!U80/Premiums!C80</f>
        <v>0.79230769230769227</v>
      </c>
    </row>
    <row r="81" spans="1:3" x14ac:dyDescent="0.25">
      <c r="A81" t="s">
        <v>122</v>
      </c>
      <c r="B81" t="s">
        <v>121</v>
      </c>
      <c r="C81">
        <f>'Player Data'!U81/Premiums!C81</f>
        <v>0.80031080031080026</v>
      </c>
    </row>
    <row r="82" spans="1:3" x14ac:dyDescent="0.25">
      <c r="A82" t="s">
        <v>128</v>
      </c>
      <c r="B82" t="s">
        <v>123</v>
      </c>
      <c r="C82">
        <f>'Player Data'!U82/Premiums!C82</f>
        <v>0.60023310023310017</v>
      </c>
    </row>
    <row r="83" spans="1:3" x14ac:dyDescent="0.25">
      <c r="A83" t="s">
        <v>128</v>
      </c>
      <c r="B83" t="s">
        <v>124</v>
      </c>
      <c r="C83">
        <f>'Player Data'!U83/Premiums!C83</f>
        <v>0.48018648018648019</v>
      </c>
    </row>
    <row r="84" spans="1:3" x14ac:dyDescent="0.25">
      <c r="A84" t="s">
        <v>128</v>
      </c>
      <c r="B84" t="s">
        <v>125</v>
      </c>
      <c r="C84">
        <f>'Player Data'!U84/Premiums!C84</f>
        <v>0.44017094017094016</v>
      </c>
    </row>
    <row r="85" spans="1:3" x14ac:dyDescent="0.25">
      <c r="A85" t="s">
        <v>128</v>
      </c>
      <c r="B85" t="s">
        <v>126</v>
      </c>
      <c r="C85">
        <f>'Player Data'!U85/Premiums!C85</f>
        <v>0.43667752001085341</v>
      </c>
    </row>
    <row r="86" spans="1:3" x14ac:dyDescent="0.25">
      <c r="A86" t="s">
        <v>128</v>
      </c>
      <c r="B86" t="s">
        <v>127</v>
      </c>
      <c r="C86">
        <f>'Player Data'!U86/Premiums!C86</f>
        <v>0.62524281274281257</v>
      </c>
    </row>
    <row r="87" spans="1:3" x14ac:dyDescent="0.25">
      <c r="A87" t="s">
        <v>134</v>
      </c>
      <c r="B87" t="s">
        <v>129</v>
      </c>
      <c r="C87">
        <f>'Player Data'!U87/Premiums!C87</f>
        <v>0.41682854182854179</v>
      </c>
    </row>
    <row r="88" spans="1:3" x14ac:dyDescent="0.25">
      <c r="A88" t="s">
        <v>134</v>
      </c>
      <c r="B88" t="s">
        <v>130</v>
      </c>
      <c r="C88">
        <f>'Player Data'!U88/Premiums!C88</f>
        <v>0.66025641025641024</v>
      </c>
    </row>
    <row r="89" spans="1:3" x14ac:dyDescent="0.25">
      <c r="A89" t="s">
        <v>134</v>
      </c>
      <c r="B89" t="s">
        <v>131</v>
      </c>
      <c r="C89">
        <f>'Player Data'!U89/Premiums!C89</f>
        <v>0.55406132329209246</v>
      </c>
    </row>
    <row r="90" spans="1:3" x14ac:dyDescent="0.25">
      <c r="A90" t="s">
        <v>134</v>
      </c>
      <c r="B90" t="s">
        <v>132</v>
      </c>
      <c r="C90">
        <f>'Player Data'!U90/Premiums!C90</f>
        <v>0.61562369254676952</v>
      </c>
    </row>
    <row r="91" spans="1:3" x14ac:dyDescent="0.25">
      <c r="A91" t="s">
        <v>134</v>
      </c>
      <c r="B91" t="s">
        <v>133</v>
      </c>
      <c r="C91">
        <f>'Player Data'!U91/Premiums!C91</f>
        <v>0.56432171816787202</v>
      </c>
    </row>
    <row r="92" spans="1:3" x14ac:dyDescent="0.25">
      <c r="A92" t="s">
        <v>140</v>
      </c>
      <c r="B92" t="s">
        <v>135</v>
      </c>
      <c r="C92">
        <f>'Player Data'!U92/Premiums!C92</f>
        <v>0.30781184627338476</v>
      </c>
    </row>
    <row r="93" spans="1:3" x14ac:dyDescent="0.25">
      <c r="A93" t="s">
        <v>140</v>
      </c>
      <c r="B93" t="s">
        <v>136</v>
      </c>
      <c r="C93">
        <f>'Player Data'!U93/Premiums!C93</f>
        <v>0.33859303090072324</v>
      </c>
    </row>
    <row r="94" spans="1:3" x14ac:dyDescent="0.25">
      <c r="A94" t="s">
        <v>140</v>
      </c>
      <c r="B94" t="s">
        <v>137</v>
      </c>
      <c r="C94">
        <f>'Player Data'!U94/Premiums!C94</f>
        <v>0.79230769230769227</v>
      </c>
    </row>
    <row r="95" spans="1:3" x14ac:dyDescent="0.25">
      <c r="A95" t="s">
        <v>140</v>
      </c>
      <c r="B95" t="s">
        <v>138</v>
      </c>
      <c r="C95">
        <f>'Player Data'!U95/Premiums!C95</f>
        <v>0.4702680984732267</v>
      </c>
    </row>
    <row r="96" spans="1:3" x14ac:dyDescent="0.25">
      <c r="A96" t="s">
        <v>140</v>
      </c>
      <c r="B96" t="s">
        <v>139</v>
      </c>
      <c r="C96">
        <f>'Player Data'!U96/Premiums!C96</f>
        <v>0.56432171816787191</v>
      </c>
    </row>
    <row r="97" spans="1:3" x14ac:dyDescent="0.25">
      <c r="A97" t="s">
        <v>146</v>
      </c>
      <c r="B97" t="s">
        <v>141</v>
      </c>
      <c r="C97">
        <f>'Player Data'!U97/Premiums!C97</f>
        <v>0.44134786781845603</v>
      </c>
    </row>
    <row r="98" spans="1:3" x14ac:dyDescent="0.25">
      <c r="A98" t="s">
        <v>146</v>
      </c>
      <c r="B98" t="s">
        <v>142</v>
      </c>
      <c r="C98">
        <f>'Player Data'!U98/Premiums!C98</f>
        <v>0.40015540015540008</v>
      </c>
    </row>
    <row r="99" spans="1:3" x14ac:dyDescent="0.25">
      <c r="A99" t="s">
        <v>146</v>
      </c>
      <c r="B99" t="s">
        <v>143</v>
      </c>
      <c r="C99">
        <f>'Player Data'!U99/Premiums!C99</f>
        <v>0.40015540015540013</v>
      </c>
    </row>
    <row r="100" spans="1:3" x14ac:dyDescent="0.25">
      <c r="A100" t="s">
        <v>146</v>
      </c>
      <c r="B100" t="s">
        <v>144</v>
      </c>
      <c r="C100">
        <f>'Player Data'!U100/Premiums!C100</f>
        <v>0.42324128862590404</v>
      </c>
    </row>
    <row r="101" spans="1:3" x14ac:dyDescent="0.25">
      <c r="A101" t="s">
        <v>146</v>
      </c>
      <c r="B101" t="s">
        <v>145</v>
      </c>
      <c r="C101">
        <f>'Player Data'!U101/Premiums!C101</f>
        <v>0.4660633484162896</v>
      </c>
    </row>
    <row r="102" spans="1:3" x14ac:dyDescent="0.25">
      <c r="A102" t="s">
        <v>152</v>
      </c>
      <c r="B102" t="s">
        <v>147</v>
      </c>
      <c r="C102">
        <f>'Player Data'!U102/Premiums!C102</f>
        <v>0.48018648018648014</v>
      </c>
    </row>
    <row r="103" spans="1:3" x14ac:dyDescent="0.25">
      <c r="A103" t="s">
        <v>152</v>
      </c>
      <c r="B103" t="s">
        <v>148</v>
      </c>
      <c r="C103">
        <f>'Player Data'!U103/Premiums!C103</f>
        <v>0.38476480784173089</v>
      </c>
    </row>
    <row r="104" spans="1:3" x14ac:dyDescent="0.25">
      <c r="A104" t="s">
        <v>152</v>
      </c>
      <c r="B104" t="s">
        <v>149</v>
      </c>
      <c r="C104">
        <f>'Player Data'!U104/Premiums!C104</f>
        <v>0.55406132329209246</v>
      </c>
    </row>
    <row r="105" spans="1:3" x14ac:dyDescent="0.25">
      <c r="A105" t="s">
        <v>152</v>
      </c>
      <c r="B105" t="s">
        <v>150</v>
      </c>
      <c r="C105">
        <f>'Player Data'!U105/Premiums!C105</f>
        <v>0.3693742155280616</v>
      </c>
    </row>
    <row r="106" spans="1:3" x14ac:dyDescent="0.25">
      <c r="A106" t="s">
        <v>152</v>
      </c>
      <c r="B106" t="s">
        <v>151</v>
      </c>
      <c r="C106">
        <f>'Player Data'!U106/Premiums!C106</f>
        <v>0.88034188034188021</v>
      </c>
    </row>
    <row r="107" spans="1:3" x14ac:dyDescent="0.25">
      <c r="A107" t="s">
        <v>158</v>
      </c>
      <c r="B107" t="s">
        <v>153</v>
      </c>
      <c r="C107">
        <f>'Player Data'!U107/Premiums!C107</f>
        <v>0.46171776941007714</v>
      </c>
    </row>
    <row r="108" spans="1:3" x14ac:dyDescent="0.25">
      <c r="A108" t="s">
        <v>158</v>
      </c>
      <c r="B108" t="s">
        <v>154</v>
      </c>
      <c r="C108">
        <f>'Player Data'!U108/Premiums!C108</f>
        <v>0.66025641025641035</v>
      </c>
    </row>
    <row r="109" spans="1:3" x14ac:dyDescent="0.25">
      <c r="A109" t="s">
        <v>158</v>
      </c>
      <c r="B109" t="s">
        <v>155</v>
      </c>
      <c r="C109">
        <f>'Player Data'!U109/Premiums!C109</f>
        <v>0.55021367521367515</v>
      </c>
    </row>
    <row r="110" spans="1:3" x14ac:dyDescent="0.25">
      <c r="A110" t="s">
        <v>158</v>
      </c>
      <c r="B110" t="s">
        <v>156</v>
      </c>
      <c r="C110">
        <f>'Player Data'!U110/Premiums!C110</f>
        <v>0.66025641025641035</v>
      </c>
    </row>
    <row r="111" spans="1:3" x14ac:dyDescent="0.25">
      <c r="A111" t="s">
        <v>158</v>
      </c>
      <c r="B111" t="s">
        <v>157</v>
      </c>
      <c r="C111">
        <f>'Player Data'!U111/Premiums!C111</f>
        <v>0.55406132329209257</v>
      </c>
    </row>
    <row r="112" spans="1:3" x14ac:dyDescent="0.25">
      <c r="A112" t="s">
        <v>164</v>
      </c>
      <c r="B112" t="s">
        <v>159</v>
      </c>
      <c r="C112">
        <f>'Player Data'!U112/Premiums!C112</f>
        <v>0.75029137529137524</v>
      </c>
    </row>
    <row r="113" spans="1:3" x14ac:dyDescent="0.25">
      <c r="A113" t="s">
        <v>164</v>
      </c>
      <c r="B113" t="s">
        <v>160</v>
      </c>
      <c r="C113">
        <f>'Player Data'!U113/Premiums!C113</f>
        <v>0.52961744138214706</v>
      </c>
    </row>
    <row r="114" spans="1:3" x14ac:dyDescent="0.25">
      <c r="A114" t="s">
        <v>164</v>
      </c>
      <c r="B114" t="s">
        <v>161</v>
      </c>
      <c r="C114">
        <f>'Player Data'!U114/Premiums!C114</f>
        <v>0.38476480784173084</v>
      </c>
    </row>
    <row r="115" spans="1:3" x14ac:dyDescent="0.25">
      <c r="A115" t="s">
        <v>164</v>
      </c>
      <c r="B115" t="s">
        <v>162</v>
      </c>
      <c r="C115">
        <f>'Player Data'!U115/Premiums!C115</f>
        <v>0.33346283346283345</v>
      </c>
    </row>
    <row r="116" spans="1:3" x14ac:dyDescent="0.25">
      <c r="A116" t="s">
        <v>164</v>
      </c>
      <c r="B116" t="s">
        <v>163</v>
      </c>
      <c r="C116">
        <f>'Player Data'!U116/Premiums!C116</f>
        <v>0.60946745562130167</v>
      </c>
    </row>
    <row r="117" spans="1:3" x14ac:dyDescent="0.25">
      <c r="A117" t="s">
        <v>170</v>
      </c>
      <c r="B117" t="s">
        <v>165</v>
      </c>
      <c r="C117">
        <f>'Player Data'!U117/Premiums!C117</f>
        <v>0.21375822657873939</v>
      </c>
    </row>
    <row r="118" spans="1:3" x14ac:dyDescent="0.25">
      <c r="A118" t="s">
        <v>170</v>
      </c>
      <c r="B118" t="s">
        <v>166</v>
      </c>
      <c r="C118">
        <f>'Player Data'!U118/Premiums!C118</f>
        <v>0.75029137529137502</v>
      </c>
    </row>
    <row r="119" spans="1:3" x14ac:dyDescent="0.25">
      <c r="A119" t="s">
        <v>170</v>
      </c>
      <c r="B119" t="s">
        <v>167</v>
      </c>
      <c r="C119">
        <f>'Player Data'!U119/Premiums!C119</f>
        <v>0.23538552950317654</v>
      </c>
    </row>
    <row r="120" spans="1:3" x14ac:dyDescent="0.25">
      <c r="A120" t="s">
        <v>170</v>
      </c>
      <c r="B120" t="s">
        <v>168</v>
      </c>
      <c r="C120">
        <f>'Player Data'!U120/Premiums!C120</f>
        <v>0.52961744138214728</v>
      </c>
    </row>
    <row r="121" spans="1:3" x14ac:dyDescent="0.25">
      <c r="A121" t="s">
        <v>170</v>
      </c>
      <c r="B121" t="s">
        <v>169</v>
      </c>
      <c r="C121">
        <f>'Player Data'!U121/Premiums!C121</f>
        <v>0.58689458689458696</v>
      </c>
    </row>
    <row r="122" spans="1:3" x14ac:dyDescent="0.25">
      <c r="A122" t="s">
        <v>176</v>
      </c>
      <c r="B122" t="s">
        <v>171</v>
      </c>
      <c r="C122">
        <f>'Player Data'!U122/Premiums!C122</f>
        <v>0.42620101791699422</v>
      </c>
    </row>
    <row r="123" spans="1:3" x14ac:dyDescent="0.25">
      <c r="A123" t="s">
        <v>176</v>
      </c>
      <c r="B123" t="s">
        <v>172</v>
      </c>
      <c r="C123">
        <f>'Player Data'!U123/Premiums!C123</f>
        <v>0.75029137529137524</v>
      </c>
    </row>
    <row r="124" spans="1:3" x14ac:dyDescent="0.25">
      <c r="A124" t="s">
        <v>176</v>
      </c>
      <c r="B124" t="s">
        <v>173</v>
      </c>
      <c r="C124">
        <f>'Player Data'!U124/Premiums!C124</f>
        <v>0.55577138910472246</v>
      </c>
    </row>
    <row r="125" spans="1:3" x14ac:dyDescent="0.25">
      <c r="A125" t="s">
        <v>176</v>
      </c>
      <c r="B125" t="s">
        <v>174</v>
      </c>
      <c r="C125">
        <f>'Player Data'!U125/Premiums!C125</f>
        <v>0.58689458689458696</v>
      </c>
    </row>
    <row r="126" spans="1:3" x14ac:dyDescent="0.25">
      <c r="A126" t="s">
        <v>176</v>
      </c>
      <c r="B126" t="s">
        <v>175</v>
      </c>
      <c r="C126">
        <f>'Player Data'!U126/Premiums!C126</f>
        <v>0.9003496503496502</v>
      </c>
    </row>
    <row r="127" spans="1:3" x14ac:dyDescent="0.25">
      <c r="A127" t="s">
        <v>182</v>
      </c>
      <c r="B127" t="s">
        <v>177</v>
      </c>
      <c r="C127">
        <f>'Player Data'!U127/Premiums!C127</f>
        <v>0.50019425019425012</v>
      </c>
    </row>
    <row r="128" spans="1:3" x14ac:dyDescent="0.25">
      <c r="A128" t="s">
        <v>182</v>
      </c>
      <c r="B128" t="s">
        <v>178</v>
      </c>
      <c r="C128">
        <f>'Player Data'!U128/Premiums!C128</f>
        <v>0.40631163708086787</v>
      </c>
    </row>
    <row r="129" spans="1:3" x14ac:dyDescent="0.25">
      <c r="A129" t="s">
        <v>182</v>
      </c>
      <c r="B129" t="s">
        <v>179</v>
      </c>
      <c r="C129">
        <f>'Player Data'!U129/Premiums!C129</f>
        <v>0.72027972027972009</v>
      </c>
    </row>
    <row r="130" spans="1:3" x14ac:dyDescent="0.25">
      <c r="A130" t="s">
        <v>182</v>
      </c>
      <c r="B130" t="s">
        <v>180</v>
      </c>
      <c r="C130">
        <f>'Player Data'!U130/Premiums!C130</f>
        <v>0.42369395310571778</v>
      </c>
    </row>
    <row r="131" spans="1:3" x14ac:dyDescent="0.25">
      <c r="A131" t="s">
        <v>182</v>
      </c>
      <c r="B131" t="s">
        <v>181</v>
      </c>
      <c r="C131">
        <f>'Player Data'!U131/Premiums!C131</f>
        <v>0.38476480784173089</v>
      </c>
    </row>
    <row r="132" spans="1:3" x14ac:dyDescent="0.25">
      <c r="A132" t="s">
        <v>188</v>
      </c>
      <c r="B132" t="s">
        <v>183</v>
      </c>
      <c r="C132">
        <f>'Player Data'!U132/Premiums!C132</f>
        <v>0.69257665411511549</v>
      </c>
    </row>
    <row r="133" spans="1:3" x14ac:dyDescent="0.25">
      <c r="A133" t="s">
        <v>188</v>
      </c>
      <c r="B133" t="s">
        <v>184</v>
      </c>
      <c r="C133">
        <f>'Player Data'!U133/Premiums!C133</f>
        <v>0.67718606180144647</v>
      </c>
    </row>
    <row r="134" spans="1:3" x14ac:dyDescent="0.25">
      <c r="A134" t="s">
        <v>188</v>
      </c>
      <c r="B134" t="s">
        <v>185</v>
      </c>
      <c r="C134">
        <f>'Player Data'!U134/Premiums!C134</f>
        <v>0.88034188034188043</v>
      </c>
    </row>
    <row r="135" spans="1:3" x14ac:dyDescent="0.25">
      <c r="A135" t="s">
        <v>188</v>
      </c>
      <c r="B135" t="s">
        <v>186</v>
      </c>
      <c r="C135">
        <f>'Player Data'!U135/Premiums!C135</f>
        <v>1.0003885003885002</v>
      </c>
    </row>
    <row r="136" spans="1:3" x14ac:dyDescent="0.25">
      <c r="A136" t="s">
        <v>188</v>
      </c>
      <c r="B136" t="s">
        <v>187</v>
      </c>
      <c r="C136">
        <f>'Player Data'!U136/Premiums!C136</f>
        <v>0.63486193293885607</v>
      </c>
    </row>
    <row r="137" spans="1:3" x14ac:dyDescent="0.25">
      <c r="A137" t="s">
        <v>194</v>
      </c>
      <c r="B137" t="s">
        <v>189</v>
      </c>
      <c r="C137">
        <f>'Player Data'!U137/Premiums!C137</f>
        <v>0.69257665411511571</v>
      </c>
    </row>
    <row r="138" spans="1:3" x14ac:dyDescent="0.25">
      <c r="A138" t="s">
        <v>194</v>
      </c>
      <c r="B138" t="s">
        <v>190</v>
      </c>
      <c r="C138">
        <f>'Player Data'!U138/Premiums!C138</f>
        <v>0.60023310023310017</v>
      </c>
    </row>
    <row r="139" spans="1:3" x14ac:dyDescent="0.25">
      <c r="A139" t="s">
        <v>194</v>
      </c>
      <c r="B139" t="s">
        <v>191</v>
      </c>
      <c r="C139">
        <f>'Player Data'!U139/Premiums!C139</f>
        <v>0.48018648018648008</v>
      </c>
    </row>
    <row r="140" spans="1:3" x14ac:dyDescent="0.25">
      <c r="A140" t="s">
        <v>194</v>
      </c>
      <c r="B140" t="s">
        <v>192</v>
      </c>
      <c r="C140">
        <f>'Player Data'!U140/Premiums!C140</f>
        <v>0.99038461538461542</v>
      </c>
    </row>
    <row r="141" spans="1:3" x14ac:dyDescent="0.25">
      <c r="A141" t="s">
        <v>194</v>
      </c>
      <c r="B141" t="s">
        <v>193</v>
      </c>
      <c r="C141">
        <f>'Player Data'!U141/Premiums!C141</f>
        <v>0.45851139601139612</v>
      </c>
    </row>
    <row r="142" spans="1:3" x14ac:dyDescent="0.25">
      <c r="A142" t="s">
        <v>200</v>
      </c>
      <c r="B142" t="s">
        <v>195</v>
      </c>
      <c r="C142">
        <f>'Player Data'!U142/Premiums!C142</f>
        <v>0.48018648018648008</v>
      </c>
    </row>
    <row r="143" spans="1:3" x14ac:dyDescent="0.25">
      <c r="A143" t="s">
        <v>200</v>
      </c>
      <c r="B143" t="s">
        <v>196</v>
      </c>
      <c r="C143">
        <f>'Player Data'!U143/Premiums!C143</f>
        <v>0.88034188034188021</v>
      </c>
    </row>
    <row r="144" spans="1:3" x14ac:dyDescent="0.25">
      <c r="A144" t="s">
        <v>200</v>
      </c>
      <c r="B144" t="s">
        <v>197</v>
      </c>
      <c r="C144">
        <f>'Player Data'!U144/Premiums!C144</f>
        <v>0.75029137529137524</v>
      </c>
    </row>
    <row r="145" spans="1:3" x14ac:dyDescent="0.25">
      <c r="A145" t="s">
        <v>200</v>
      </c>
      <c r="B145" t="s">
        <v>198</v>
      </c>
      <c r="C145">
        <f>'Player Data'!U145/Premiums!C145</f>
        <v>0.67718606180144625</v>
      </c>
    </row>
    <row r="146" spans="1:3" x14ac:dyDescent="0.25">
      <c r="A146" t="s">
        <v>200</v>
      </c>
      <c r="B146" t="s">
        <v>199</v>
      </c>
      <c r="C146">
        <f>'Player Data'!U146/Premiums!C146</f>
        <v>0.45145737453429757</v>
      </c>
    </row>
    <row r="147" spans="1:3" x14ac:dyDescent="0.25">
      <c r="A147" t="s">
        <v>206</v>
      </c>
      <c r="B147" t="s">
        <v>201</v>
      </c>
      <c r="C147">
        <f>'Player Data'!U147/Premiums!C147</f>
        <v>0.88034188034188032</v>
      </c>
    </row>
    <row r="148" spans="1:3" x14ac:dyDescent="0.25">
      <c r="A148" t="s">
        <v>206</v>
      </c>
      <c r="B148" t="s">
        <v>202</v>
      </c>
      <c r="C148">
        <f>'Player Data'!U148/Premiums!C148</f>
        <v>0.60023310023310028</v>
      </c>
    </row>
    <row r="149" spans="1:3" x14ac:dyDescent="0.25">
      <c r="A149" t="s">
        <v>206</v>
      </c>
      <c r="B149" t="s">
        <v>203</v>
      </c>
      <c r="C149">
        <f>'Player Data'!U149/Premiums!C149</f>
        <v>0.75029137529137524</v>
      </c>
    </row>
    <row r="150" spans="1:3" x14ac:dyDescent="0.25">
      <c r="A150" t="s">
        <v>206</v>
      </c>
      <c r="B150" t="s">
        <v>204</v>
      </c>
      <c r="C150">
        <f>'Player Data'!U150/Premiums!C150</f>
        <v>0.45145737453429763</v>
      </c>
    </row>
    <row r="151" spans="1:3" x14ac:dyDescent="0.25">
      <c r="A151" t="s">
        <v>206</v>
      </c>
      <c r="B151" t="s">
        <v>205</v>
      </c>
      <c r="C151">
        <f>'Player Data'!U151/Premiums!C151</f>
        <v>0.45145737453429757</v>
      </c>
    </row>
    <row r="152" spans="1:3" x14ac:dyDescent="0.25">
      <c r="A152" t="s">
        <v>325</v>
      </c>
      <c r="C152">
        <f>SUM('Player Data'!U2:U151)/SUM(Premiums!C2:C151)</f>
        <v>0.46600839277431721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96AF-87F3-4595-BD66-9BD8829BC7CE}">
  <dimension ref="A1"/>
  <sheetViews>
    <sheetView topLeftCell="A13" workbookViewId="0">
      <selection activeCell="K28" sqref="K2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D7C4081582B44878177243282B17A" ma:contentTypeVersion="3" ma:contentTypeDescription="Create a new document." ma:contentTypeScope="" ma:versionID="76d692f949f476120b215aaf7bafd21c">
  <xsd:schema xmlns:xsd="http://www.w3.org/2001/XMLSchema" xmlns:xs="http://www.w3.org/2001/XMLSchema" xmlns:p="http://schemas.microsoft.com/office/2006/metadata/properties" xmlns:ns3="beb03122-57d9-4386-99a3-0ea1e727b46c" targetNamespace="http://schemas.microsoft.com/office/2006/metadata/properties" ma:root="true" ma:fieldsID="05f5339c7233fc6e67115d6e365c60d5" ns3:_="">
    <xsd:import namespace="beb03122-57d9-4386-99a3-0ea1e727b4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3122-57d9-4386-99a3-0ea1e727b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97479C-DFB7-4D18-B590-8B080330A92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eb03122-57d9-4386-99a3-0ea1e727b46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59D981-1113-4706-9344-1D756926A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E6CCB7-0AC6-4C3A-A948-81DF7015354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eb03122-57d9-4386-99a3-0ea1e727b4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1c44c1-7633-4307-a2f9-1f1956c6e41b}" enabled="0" method="" siteId="{ea1c44c1-7633-4307-a2f9-1f1956c6e41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 Data</vt:lpstr>
      <vt:lpstr>Assumptions</vt:lpstr>
      <vt:lpstr>Premiums</vt:lpstr>
      <vt:lpstr>Loss Ratios</vt:lpstr>
      <vt:lpstr>Visualizations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Chia, Connor</dc:creator>
  <cp:lastModifiedBy>Chia, Connor</cp:lastModifiedBy>
  <dcterms:created xsi:type="dcterms:W3CDTF">2025-05-01T22:17:14Z</dcterms:created>
  <dcterms:modified xsi:type="dcterms:W3CDTF">2025-05-21T07:16:57Z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0x010100A37D7C4081582B44878177243282B17A</vt:lpwstr>
  </property>
</Properties>
</file>